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<sst xmlns="http://schemas.openxmlformats.org/spreadsheetml/2006/main" count="1673" uniqueCount="49">
  <si>
    <t>2023年固镇县中小学教师公开招聘现场资格复审结果</t>
  </si>
  <si>
    <t>准考证号</t>
  </si>
  <si>
    <t>岗位代码</t>
  </si>
  <si>
    <t>岗位名称</t>
  </si>
  <si>
    <t>姓名</t>
  </si>
  <si>
    <t>现场资格
复审结果</t>
  </si>
  <si>
    <t>备注</t>
  </si>
  <si>
    <t>初中语文A组</t>
  </si>
  <si>
    <t>合格</t>
  </si>
  <si>
    <t>放弃</t>
  </si>
  <si>
    <t>初中语文B组</t>
  </si>
  <si>
    <t>初中语文C组</t>
  </si>
  <si>
    <t>未缴费</t>
  </si>
  <si>
    <t>初中数学A组</t>
  </si>
  <si>
    <t>初中数学B组</t>
  </si>
  <si>
    <t>初中数学C组</t>
  </si>
  <si>
    <t>不合格</t>
  </si>
  <si>
    <t>初中英语A组</t>
  </si>
  <si>
    <t>初中英语B组</t>
  </si>
  <si>
    <t>初中英语C组</t>
  </si>
  <si>
    <t>初中英语D组</t>
  </si>
  <si>
    <t>初中物理A组</t>
  </si>
  <si>
    <t>初中物理B组</t>
  </si>
  <si>
    <t>初中地理</t>
  </si>
  <si>
    <t>初中生物</t>
  </si>
  <si>
    <t>初中化学</t>
  </si>
  <si>
    <t>初中政治</t>
  </si>
  <si>
    <t>初中历史</t>
  </si>
  <si>
    <t>初中音乐</t>
  </si>
  <si>
    <t>初中体育</t>
  </si>
  <si>
    <t>初中美术</t>
  </si>
  <si>
    <t>初中信息技术</t>
  </si>
  <si>
    <t>小学语文A组</t>
  </si>
  <si>
    <t>小学语文B组</t>
  </si>
  <si>
    <t>小学语文C组</t>
  </si>
  <si>
    <t>小学语文D组</t>
  </si>
  <si>
    <t>小学数学A组</t>
  </si>
  <si>
    <t>小学数学B组</t>
  </si>
  <si>
    <t>小学数学C组</t>
  </si>
  <si>
    <t>小学数学D组</t>
  </si>
  <si>
    <t>小学英语A组</t>
  </si>
  <si>
    <t>小学英语B组</t>
  </si>
  <si>
    <t>小学英语C组</t>
  </si>
  <si>
    <t>小学音乐</t>
  </si>
  <si>
    <t>小学体育A组</t>
  </si>
  <si>
    <t>小学体育B组</t>
  </si>
  <si>
    <t>小学美术</t>
  </si>
  <si>
    <t>小学科学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</si>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</sst>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4"/>
  <sheetViews>
    <sheetView tabSelected="1" workbookViewId="0" topLeftCell="A1">
      <selection activeCell="S20" sqref="S20"/>
    </sheetView>
  </sheetViews>
  <sheetFormatPr defaultColWidth="9.00390625" defaultRowHeight="14.25" customHeight="1"/>
  <cols>
    <col min="1" max="1" width="14.375" style="2" customWidth="1"/>
    <col min="2" max="2" width="12.875" style="2" customWidth="1"/>
    <col min="3" max="3" width="17.625" style="2" customWidth="1"/>
    <col min="4" max="4" width="10.50390625" style="3" customWidth="1"/>
    <col min="5" max="5" width="16.75390625" style="2" customWidth="1"/>
    <col min="6" max="6" width="13.125" style="4" customWidth="1"/>
    <col min="7" max="16384" width="9.00390625" style="4" customWidth="1"/>
  </cols>
  <sheetData>
    <row r="1" spans="1:6" ht="51" customHeight="1">
      <c r="A1" s="5" t="s">
        <v>0</v>
      </c>
      <c r="B1" s="5"/>
      <c r="C1" s="5"/>
      <c r="D1" s="5"/>
      <c r="E1" s="5"/>
      <c r="F1" s="5"/>
    </row>
    <row r="2" spans="1:6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customHeight="1">
      <c r="A3" s="7" t="str">
        <f>"23010122"</f>
        <v>23010122</v>
      </c>
      <c r="B3" s="7" t="str">
        <f aca="true" t="shared" si="0" ref="B3:B27">"230101"</f>
        <v>230101</v>
      </c>
      <c r="C3" s="7" t="s">
        <v>7</v>
      </c>
      <c r="D3" s="7" t="str">
        <f>"张含欣"</f>
        <v>张含欣</v>
      </c>
      <c r="E3" s="7" t="s">
        <v>8</v>
      </c>
      <c r="F3" s="8"/>
    </row>
    <row r="4" spans="1:6" ht="15.75" customHeight="1">
      <c r="A4" s="7" t="str">
        <f>"23010201"</f>
        <v>23010201</v>
      </c>
      <c r="B4" s="7" t="str">
        <f t="shared" si="0"/>
        <v>230101</v>
      </c>
      <c r="C4" s="7" t="s">
        <v>7</v>
      </c>
      <c r="D4" s="7" t="str">
        <f>"李子"</f>
        <v>李子</v>
      </c>
      <c r="E4" s="7" t="s">
        <v>8</v>
      </c>
      <c r="F4" s="8"/>
    </row>
    <row r="5" spans="1:6" ht="15.75" customHeight="1">
      <c r="A5" s="7" t="str">
        <f>"23010214"</f>
        <v>23010214</v>
      </c>
      <c r="B5" s="7" t="str">
        <f t="shared" si="0"/>
        <v>230101</v>
      </c>
      <c r="C5" s="7" t="s">
        <v>7</v>
      </c>
      <c r="D5" s="7" t="str">
        <f>"汪素萍"</f>
        <v>汪素萍</v>
      </c>
      <c r="E5" s="7" t="s">
        <v>8</v>
      </c>
      <c r="F5" s="8"/>
    </row>
    <row r="6" spans="1:6" ht="15.75" customHeight="1">
      <c r="A6" s="7" t="str">
        <f>"23010110"</f>
        <v>23010110</v>
      </c>
      <c r="B6" s="7" t="str">
        <f t="shared" si="0"/>
        <v>230101</v>
      </c>
      <c r="C6" s="7" t="s">
        <v>7</v>
      </c>
      <c r="D6" s="7" t="str">
        <f>"杨雪"</f>
        <v>杨雪</v>
      </c>
      <c r="E6" s="7" t="s">
        <v>8</v>
      </c>
      <c r="F6" s="8"/>
    </row>
    <row r="7" spans="1:6" ht="15.75" customHeight="1">
      <c r="A7" s="7" t="str">
        <f>"23010103"</f>
        <v>23010103</v>
      </c>
      <c r="B7" s="7" t="str">
        <f t="shared" si="0"/>
        <v>230101</v>
      </c>
      <c r="C7" s="7" t="s">
        <v>7</v>
      </c>
      <c r="D7" s="7" t="str">
        <f>"程芳"</f>
        <v>程芳</v>
      </c>
      <c r="E7" s="7" t="s">
        <v>8</v>
      </c>
      <c r="F7" s="8"/>
    </row>
    <row r="8" spans="1:6" ht="15.75" customHeight="1">
      <c r="A8" s="7" t="str">
        <f>"23010120"</f>
        <v>23010120</v>
      </c>
      <c r="B8" s="7" t="str">
        <f t="shared" si="0"/>
        <v>230101</v>
      </c>
      <c r="C8" s="7" t="s">
        <v>7</v>
      </c>
      <c r="D8" s="7" t="str">
        <f>"刘雪晴"</f>
        <v>刘雪晴</v>
      </c>
      <c r="E8" s="7" t="s">
        <v>8</v>
      </c>
      <c r="F8" s="8"/>
    </row>
    <row r="9" spans="1:6" ht="15.75" customHeight="1">
      <c r="A9" s="7" t="str">
        <f>"23010121"</f>
        <v>23010121</v>
      </c>
      <c r="B9" s="7" t="str">
        <f t="shared" si="0"/>
        <v>230101</v>
      </c>
      <c r="C9" s="7" t="s">
        <v>7</v>
      </c>
      <c r="D9" s="7" t="str">
        <f>"董秀娟"</f>
        <v>董秀娟</v>
      </c>
      <c r="E9" s="7" t="s">
        <v>8</v>
      </c>
      <c r="F9" s="8"/>
    </row>
    <row r="10" spans="1:6" ht="15.75" customHeight="1">
      <c r="A10" s="7" t="str">
        <f>"23010206"</f>
        <v>23010206</v>
      </c>
      <c r="B10" s="7" t="str">
        <f t="shared" si="0"/>
        <v>230101</v>
      </c>
      <c r="C10" s="7" t="s">
        <v>7</v>
      </c>
      <c r="D10" s="7" t="str">
        <f>"陈红梅"</f>
        <v>陈红梅</v>
      </c>
      <c r="E10" s="7" t="s">
        <v>8</v>
      </c>
      <c r="F10" s="8"/>
    </row>
    <row r="11" spans="1:6" ht="15.75" customHeight="1">
      <c r="A11" s="7" t="str">
        <f>"23010130"</f>
        <v>23010130</v>
      </c>
      <c r="B11" s="7" t="str">
        <f t="shared" si="0"/>
        <v>230101</v>
      </c>
      <c r="C11" s="7" t="s">
        <v>7</v>
      </c>
      <c r="D11" s="7" t="str">
        <f>"张子怡"</f>
        <v>张子怡</v>
      </c>
      <c r="E11" s="9" t="s">
        <v>9</v>
      </c>
      <c r="F11" s="8"/>
    </row>
    <row r="12" spans="1:6" ht="15.75" customHeight="1">
      <c r="A12" s="7" t="str">
        <f>"23010119"</f>
        <v>23010119</v>
      </c>
      <c r="B12" s="7" t="str">
        <f t="shared" si="0"/>
        <v>230101</v>
      </c>
      <c r="C12" s="7" t="s">
        <v>7</v>
      </c>
      <c r="D12" s="7" t="str">
        <f>"张单单"</f>
        <v>张单单</v>
      </c>
      <c r="E12" s="7" t="s">
        <v>8</v>
      </c>
      <c r="F12" s="8"/>
    </row>
    <row r="13" spans="1:6" ht="15.75" customHeight="1">
      <c r="A13" s="7" t="str">
        <f>"23010112"</f>
        <v>23010112</v>
      </c>
      <c r="B13" s="7" t="str">
        <f t="shared" si="0"/>
        <v>230101</v>
      </c>
      <c r="C13" s="7" t="s">
        <v>7</v>
      </c>
      <c r="D13" s="7" t="str">
        <f>"杨玉洁"</f>
        <v>杨玉洁</v>
      </c>
      <c r="E13" s="7" t="s">
        <v>8</v>
      </c>
      <c r="F13" s="8"/>
    </row>
    <row r="14" spans="1:6" ht="15.75" customHeight="1">
      <c r="A14" s="7" t="str">
        <f>"23010113"</f>
        <v>23010113</v>
      </c>
      <c r="B14" s="7" t="str">
        <f t="shared" si="0"/>
        <v>230101</v>
      </c>
      <c r="C14" s="7" t="s">
        <v>7</v>
      </c>
      <c r="D14" s="7" t="str">
        <f>"胡苗苗"</f>
        <v>胡苗苗</v>
      </c>
      <c r="E14" s="7" t="s">
        <v>8</v>
      </c>
      <c r="F14" s="8"/>
    </row>
    <row r="15" spans="1:6" ht="15.75" customHeight="1">
      <c r="A15" s="7" t="str">
        <f>"23010109"</f>
        <v>23010109</v>
      </c>
      <c r="B15" s="7" t="str">
        <f t="shared" si="0"/>
        <v>230101</v>
      </c>
      <c r="C15" s="7" t="s">
        <v>7</v>
      </c>
      <c r="D15" s="7" t="str">
        <f>"王芳"</f>
        <v>王芳</v>
      </c>
      <c r="E15" s="9" t="s">
        <v>9</v>
      </c>
      <c r="F15" s="8"/>
    </row>
    <row r="16" spans="1:6" ht="15.75" customHeight="1">
      <c r="A16" s="7" t="str">
        <f>"23010211"</f>
        <v>23010211</v>
      </c>
      <c r="B16" s="7" t="str">
        <f t="shared" si="0"/>
        <v>230101</v>
      </c>
      <c r="C16" s="7" t="s">
        <v>7</v>
      </c>
      <c r="D16" s="7" t="str">
        <f>"吴玉婷"</f>
        <v>吴玉婷</v>
      </c>
      <c r="E16" s="7" t="s">
        <v>8</v>
      </c>
      <c r="F16" s="8"/>
    </row>
    <row r="17" spans="1:6" ht="15.75" customHeight="1">
      <c r="A17" s="7" t="str">
        <f>"23010118"</f>
        <v>23010118</v>
      </c>
      <c r="B17" s="7" t="str">
        <f t="shared" si="0"/>
        <v>230101</v>
      </c>
      <c r="C17" s="7" t="s">
        <v>7</v>
      </c>
      <c r="D17" s="7" t="str">
        <f>"刘小双"</f>
        <v>刘小双</v>
      </c>
      <c r="E17" s="7" t="s">
        <v>8</v>
      </c>
      <c r="F17" s="8"/>
    </row>
    <row r="18" spans="1:6" ht="15.75" customHeight="1">
      <c r="A18" s="7" t="str">
        <f>"23010220"</f>
        <v>23010220</v>
      </c>
      <c r="B18" s="7" t="str">
        <f t="shared" si="0"/>
        <v>230101</v>
      </c>
      <c r="C18" s="7" t="s">
        <v>7</v>
      </c>
      <c r="D18" s="7" t="str">
        <f>"张效"</f>
        <v>张效</v>
      </c>
      <c r="E18" s="7" t="s">
        <v>8</v>
      </c>
      <c r="F18" s="8"/>
    </row>
    <row r="19" spans="1:6" ht="15.75" customHeight="1">
      <c r="A19" s="7" t="str">
        <f>"23010111"</f>
        <v>23010111</v>
      </c>
      <c r="B19" s="7" t="str">
        <f t="shared" si="0"/>
        <v>230101</v>
      </c>
      <c r="C19" s="7" t="s">
        <v>7</v>
      </c>
      <c r="D19" s="7" t="str">
        <f>"李族"</f>
        <v>李族</v>
      </c>
      <c r="E19" s="7" t="s">
        <v>8</v>
      </c>
      <c r="F19" s="8"/>
    </row>
    <row r="20" spans="1:6" ht="15.75" customHeight="1">
      <c r="A20" s="7" t="str">
        <f>"23010208"</f>
        <v>23010208</v>
      </c>
      <c r="B20" s="7" t="str">
        <f t="shared" si="0"/>
        <v>230101</v>
      </c>
      <c r="C20" s="7" t="s">
        <v>7</v>
      </c>
      <c r="D20" s="7" t="str">
        <f>"朱雅洁"</f>
        <v>朱雅洁</v>
      </c>
      <c r="E20" s="7" t="s">
        <v>8</v>
      </c>
      <c r="F20" s="8"/>
    </row>
    <row r="21" spans="1:6" ht="15.75" customHeight="1">
      <c r="A21" s="7" t="str">
        <f>"23010117"</f>
        <v>23010117</v>
      </c>
      <c r="B21" s="7" t="str">
        <f t="shared" si="0"/>
        <v>230101</v>
      </c>
      <c r="C21" s="7" t="s">
        <v>7</v>
      </c>
      <c r="D21" s="7" t="str">
        <f>"田宇"</f>
        <v>田宇</v>
      </c>
      <c r="E21" s="7" t="s">
        <v>8</v>
      </c>
      <c r="F21" s="8"/>
    </row>
    <row r="22" spans="1:6" ht="15.75" customHeight="1">
      <c r="A22" s="7" t="str">
        <f>"23010115"</f>
        <v>23010115</v>
      </c>
      <c r="B22" s="7" t="str">
        <f t="shared" si="0"/>
        <v>230101</v>
      </c>
      <c r="C22" s="7" t="s">
        <v>7</v>
      </c>
      <c r="D22" s="7" t="str">
        <f>"李书祥"</f>
        <v>李书祥</v>
      </c>
      <c r="E22" s="7" t="s">
        <v>8</v>
      </c>
      <c r="F22" s="8"/>
    </row>
    <row r="23" spans="1:6" ht="15.75" customHeight="1">
      <c r="A23" s="7" t="str">
        <f>"23010123"</f>
        <v>23010123</v>
      </c>
      <c r="B23" s="7" t="str">
        <f t="shared" si="0"/>
        <v>230101</v>
      </c>
      <c r="C23" s="7" t="s">
        <v>7</v>
      </c>
      <c r="D23" s="7" t="str">
        <f>"王影影"</f>
        <v>王影影</v>
      </c>
      <c r="E23" s="7" t="s">
        <v>8</v>
      </c>
      <c r="F23" s="8"/>
    </row>
    <row r="24" spans="1:6" ht="15.75" customHeight="1">
      <c r="A24" s="7" t="str">
        <f>"23010116"</f>
        <v>23010116</v>
      </c>
      <c r="B24" s="7" t="str">
        <f t="shared" si="0"/>
        <v>230101</v>
      </c>
      <c r="C24" s="7" t="s">
        <v>7</v>
      </c>
      <c r="D24" s="7" t="str">
        <f>"周梦洁"</f>
        <v>周梦洁</v>
      </c>
      <c r="E24" s="9" t="s">
        <v>9</v>
      </c>
      <c r="F24" s="8"/>
    </row>
    <row r="25" spans="1:6" ht="15.75" customHeight="1">
      <c r="A25" s="7" t="str">
        <f>"23010223"</f>
        <v>23010223</v>
      </c>
      <c r="B25" s="7" t="str">
        <f t="shared" si="0"/>
        <v>230101</v>
      </c>
      <c r="C25" s="7" t="s">
        <v>7</v>
      </c>
      <c r="D25" s="7" t="str">
        <f>"侯娜"</f>
        <v>侯娜</v>
      </c>
      <c r="E25" s="7" t="s">
        <v>8</v>
      </c>
      <c r="F25" s="8"/>
    </row>
    <row r="26" spans="1:6" ht="15.75" customHeight="1">
      <c r="A26" s="7" t="str">
        <f>"23010124"</f>
        <v>23010124</v>
      </c>
      <c r="B26" s="7" t="str">
        <f t="shared" si="0"/>
        <v>230101</v>
      </c>
      <c r="C26" s="7" t="s">
        <v>7</v>
      </c>
      <c r="D26" s="7" t="str">
        <f>"陈蒙蒙"</f>
        <v>陈蒙蒙</v>
      </c>
      <c r="E26" s="7" t="s">
        <v>8</v>
      </c>
      <c r="F26" s="8"/>
    </row>
    <row r="27" spans="1:6" ht="15.75" customHeight="1">
      <c r="A27" s="7" t="str">
        <f>"23010227"</f>
        <v>23010227</v>
      </c>
      <c r="B27" s="7" t="str">
        <f t="shared" si="0"/>
        <v>230101</v>
      </c>
      <c r="C27" s="7" t="s">
        <v>7</v>
      </c>
      <c r="D27" s="7" t="str">
        <f>"蔡春辉"</f>
        <v>蔡春辉</v>
      </c>
      <c r="E27" s="7" t="s">
        <v>8</v>
      </c>
      <c r="F27" s="8"/>
    </row>
    <row r="28" spans="1:6" ht="15.75" customHeight="1">
      <c r="A28" s="7" t="str">
        <f>"23010308"</f>
        <v>23010308</v>
      </c>
      <c r="B28" s="7" t="str">
        <f aca="true" t="shared" si="1" ref="B28:B49">"230102"</f>
        <v>230102</v>
      </c>
      <c r="C28" s="7" t="s">
        <v>10</v>
      </c>
      <c r="D28" s="7" t="str">
        <f>"陈敬男"</f>
        <v>陈敬男</v>
      </c>
      <c r="E28" s="10" t="s">
        <v>8</v>
      </c>
      <c r="F28" s="8"/>
    </row>
    <row r="29" spans="1:6" ht="15.75" customHeight="1">
      <c r="A29" s="7" t="str">
        <f>"23010426"</f>
        <v>23010426</v>
      </c>
      <c r="B29" s="7" t="str">
        <f t="shared" si="1"/>
        <v>230102</v>
      </c>
      <c r="C29" s="7" t="s">
        <v>10</v>
      </c>
      <c r="D29" s="7" t="str">
        <f>"庄华仙"</f>
        <v>庄华仙</v>
      </c>
      <c r="E29" s="10" t="s">
        <v>8</v>
      </c>
      <c r="F29" s="8"/>
    </row>
    <row r="30" spans="1:6" ht="15.75" customHeight="1">
      <c r="A30" s="7" t="str">
        <f>"23010415"</f>
        <v>23010415</v>
      </c>
      <c r="B30" s="7" t="str">
        <f t="shared" si="1"/>
        <v>230102</v>
      </c>
      <c r="C30" s="7" t="s">
        <v>10</v>
      </c>
      <c r="D30" s="7" t="str">
        <f>"杨雨婷"</f>
        <v>杨雨婷</v>
      </c>
      <c r="E30" s="10" t="s">
        <v>8</v>
      </c>
      <c r="F30" s="8"/>
    </row>
    <row r="31" spans="1:6" ht="15.75" customHeight="1">
      <c r="A31" s="7" t="str">
        <f>"23010405"</f>
        <v>23010405</v>
      </c>
      <c r="B31" s="7" t="str">
        <f t="shared" si="1"/>
        <v>230102</v>
      </c>
      <c r="C31" s="7" t="s">
        <v>10</v>
      </c>
      <c r="D31" s="7" t="str">
        <f>"乔未来"</f>
        <v>乔未来</v>
      </c>
      <c r="E31" s="10" t="s">
        <v>8</v>
      </c>
      <c r="F31" s="8"/>
    </row>
    <row r="32" spans="1:6" ht="15.75" customHeight="1">
      <c r="A32" s="7" t="str">
        <f>"23010316"</f>
        <v>23010316</v>
      </c>
      <c r="B32" s="7" t="str">
        <f t="shared" si="1"/>
        <v>230102</v>
      </c>
      <c r="C32" s="7" t="s">
        <v>10</v>
      </c>
      <c r="D32" s="7" t="str">
        <f>" 孙江梅"</f>
        <v> 孙江梅</v>
      </c>
      <c r="E32" s="10" t="s">
        <v>8</v>
      </c>
      <c r="F32" s="8"/>
    </row>
    <row r="33" spans="1:6" ht="15.75" customHeight="1">
      <c r="A33" s="7" t="str">
        <f>"23010304"</f>
        <v>23010304</v>
      </c>
      <c r="B33" s="7" t="str">
        <f t="shared" si="1"/>
        <v>230102</v>
      </c>
      <c r="C33" s="7" t="s">
        <v>10</v>
      </c>
      <c r="D33" s="7" t="str">
        <f>"庄娜娜"</f>
        <v>庄娜娜</v>
      </c>
      <c r="E33" s="10" t="s">
        <v>8</v>
      </c>
      <c r="F33" s="8"/>
    </row>
    <row r="34" spans="1:6" ht="15.75" customHeight="1">
      <c r="A34" s="7" t="str">
        <f>"23010408"</f>
        <v>23010408</v>
      </c>
      <c r="B34" s="7" t="str">
        <f t="shared" si="1"/>
        <v>230102</v>
      </c>
      <c r="C34" s="7" t="s">
        <v>10</v>
      </c>
      <c r="D34" s="7" t="str">
        <f>"柯宇"</f>
        <v>柯宇</v>
      </c>
      <c r="E34" s="10" t="s">
        <v>8</v>
      </c>
      <c r="F34" s="8"/>
    </row>
    <row r="35" spans="1:6" ht="15.75" customHeight="1">
      <c r="A35" s="7" t="str">
        <f>"23010420"</f>
        <v>23010420</v>
      </c>
      <c r="B35" s="7" t="str">
        <f t="shared" si="1"/>
        <v>230102</v>
      </c>
      <c r="C35" s="7" t="s">
        <v>10</v>
      </c>
      <c r="D35" s="7" t="str">
        <f>"朱星月"</f>
        <v>朱星月</v>
      </c>
      <c r="E35" s="10" t="s">
        <v>8</v>
      </c>
      <c r="F35" s="8"/>
    </row>
    <row r="36" spans="1:6" ht="15.75" customHeight="1">
      <c r="A36" s="7" t="str">
        <f>"23010323"</f>
        <v>23010323</v>
      </c>
      <c r="B36" s="7" t="str">
        <f t="shared" si="1"/>
        <v>230102</v>
      </c>
      <c r="C36" s="7" t="s">
        <v>10</v>
      </c>
      <c r="D36" s="7" t="str">
        <f>"宋芳丽"</f>
        <v>宋芳丽</v>
      </c>
      <c r="E36" s="10" t="s">
        <v>8</v>
      </c>
      <c r="F36" s="8"/>
    </row>
    <row r="37" spans="1:6" ht="15.75" customHeight="1">
      <c r="A37" s="7" t="str">
        <f>"23010306"</f>
        <v>23010306</v>
      </c>
      <c r="B37" s="7" t="str">
        <f t="shared" si="1"/>
        <v>230102</v>
      </c>
      <c r="C37" s="7" t="s">
        <v>10</v>
      </c>
      <c r="D37" s="7" t="str">
        <f>"曹晓兰"</f>
        <v>曹晓兰</v>
      </c>
      <c r="E37" s="10" t="s">
        <v>8</v>
      </c>
      <c r="F37" s="8"/>
    </row>
    <row r="38" spans="1:6" ht="15.75" customHeight="1">
      <c r="A38" s="7" t="str">
        <f>"23010330"</f>
        <v>23010330</v>
      </c>
      <c r="B38" s="7" t="str">
        <f t="shared" si="1"/>
        <v>230102</v>
      </c>
      <c r="C38" s="7" t="s">
        <v>10</v>
      </c>
      <c r="D38" s="7" t="str">
        <f>"殷艳琳"</f>
        <v>殷艳琳</v>
      </c>
      <c r="E38" s="10" t="s">
        <v>8</v>
      </c>
      <c r="F38" s="8"/>
    </row>
    <row r="39" spans="1:6" ht="15.75" customHeight="1">
      <c r="A39" s="7" t="str">
        <f>"23010417"</f>
        <v>23010417</v>
      </c>
      <c r="B39" s="7" t="str">
        <f t="shared" si="1"/>
        <v>230102</v>
      </c>
      <c r="C39" s="7" t="s">
        <v>10</v>
      </c>
      <c r="D39" s="7" t="str">
        <f>"石畅"</f>
        <v>石畅</v>
      </c>
      <c r="E39" s="10" t="s">
        <v>8</v>
      </c>
      <c r="F39" s="8"/>
    </row>
    <row r="40" spans="1:6" ht="15.75" customHeight="1">
      <c r="A40" s="7" t="str">
        <f>"23010303"</f>
        <v>23010303</v>
      </c>
      <c r="B40" s="7" t="str">
        <f t="shared" si="1"/>
        <v>230102</v>
      </c>
      <c r="C40" s="7" t="s">
        <v>10</v>
      </c>
      <c r="D40" s="7" t="str">
        <f>"王文艺"</f>
        <v>王文艺</v>
      </c>
      <c r="E40" s="10" t="s">
        <v>8</v>
      </c>
      <c r="F40" s="8"/>
    </row>
    <row r="41" spans="1:6" ht="15.75" customHeight="1">
      <c r="A41" s="7" t="str">
        <f>"23010422"</f>
        <v>23010422</v>
      </c>
      <c r="B41" s="7" t="str">
        <f t="shared" si="1"/>
        <v>230102</v>
      </c>
      <c r="C41" s="7" t="s">
        <v>10</v>
      </c>
      <c r="D41" s="7" t="str">
        <f>"耿园园"</f>
        <v>耿园园</v>
      </c>
      <c r="E41" s="10" t="s">
        <v>8</v>
      </c>
      <c r="F41" s="8"/>
    </row>
    <row r="42" spans="1:6" ht="15.75" customHeight="1">
      <c r="A42" s="7" t="str">
        <f>"23010309"</f>
        <v>23010309</v>
      </c>
      <c r="B42" s="7" t="str">
        <f t="shared" si="1"/>
        <v>230102</v>
      </c>
      <c r="C42" s="7" t="s">
        <v>10</v>
      </c>
      <c r="D42" s="7" t="str">
        <f>"丁易"</f>
        <v>丁易</v>
      </c>
      <c r="E42" s="10" t="s">
        <v>8</v>
      </c>
      <c r="F42" s="8"/>
    </row>
    <row r="43" spans="1:6" ht="15.75" customHeight="1">
      <c r="A43" s="7" t="str">
        <f>"23010322"</f>
        <v>23010322</v>
      </c>
      <c r="B43" s="7" t="str">
        <f t="shared" si="1"/>
        <v>230102</v>
      </c>
      <c r="C43" s="7" t="s">
        <v>10</v>
      </c>
      <c r="D43" s="7" t="str">
        <f>"张莉红"</f>
        <v>张莉红</v>
      </c>
      <c r="E43" s="10" t="s">
        <v>8</v>
      </c>
      <c r="F43" s="8"/>
    </row>
    <row r="44" spans="1:6" ht="15.75" customHeight="1">
      <c r="A44" s="7" t="str">
        <f>"23010407"</f>
        <v>23010407</v>
      </c>
      <c r="B44" s="7" t="str">
        <f t="shared" si="1"/>
        <v>230102</v>
      </c>
      <c r="C44" s="7" t="s">
        <v>10</v>
      </c>
      <c r="D44" s="7" t="str">
        <f>"田海静"</f>
        <v>田海静</v>
      </c>
      <c r="E44" s="10" t="s">
        <v>8</v>
      </c>
      <c r="F44" s="8"/>
    </row>
    <row r="45" spans="1:6" ht="15.75" customHeight="1">
      <c r="A45" s="7" t="str">
        <f>"23010427"</f>
        <v>23010427</v>
      </c>
      <c r="B45" s="7" t="str">
        <f t="shared" si="1"/>
        <v>230102</v>
      </c>
      <c r="C45" s="7" t="s">
        <v>10</v>
      </c>
      <c r="D45" s="7" t="str">
        <f>"陈红"</f>
        <v>陈红</v>
      </c>
      <c r="E45" s="10" t="s">
        <v>8</v>
      </c>
      <c r="F45" s="8"/>
    </row>
    <row r="46" spans="1:6" ht="15.75" customHeight="1">
      <c r="A46" s="7" t="str">
        <f>"23010310"</f>
        <v>23010310</v>
      </c>
      <c r="B46" s="7" t="str">
        <f t="shared" si="1"/>
        <v>230102</v>
      </c>
      <c r="C46" s="7" t="s">
        <v>10</v>
      </c>
      <c r="D46" s="7" t="str">
        <f>"孟静"</f>
        <v>孟静</v>
      </c>
      <c r="E46" s="11" t="s">
        <v>9</v>
      </c>
      <c r="F46" s="8"/>
    </row>
    <row r="47" spans="1:6" ht="15.75" customHeight="1">
      <c r="A47" s="7" t="str">
        <f>"23010401"</f>
        <v>23010401</v>
      </c>
      <c r="B47" s="7" t="str">
        <f t="shared" si="1"/>
        <v>230102</v>
      </c>
      <c r="C47" s="7" t="s">
        <v>10</v>
      </c>
      <c r="D47" s="7" t="str">
        <f>"余雅妹"</f>
        <v>余雅妹</v>
      </c>
      <c r="E47" s="10" t="s">
        <v>8</v>
      </c>
      <c r="F47" s="8"/>
    </row>
    <row r="48" spans="1:6" ht="15.75" customHeight="1">
      <c r="A48" s="7" t="str">
        <f>"23010404"</f>
        <v>23010404</v>
      </c>
      <c r="B48" s="7" t="str">
        <f t="shared" si="1"/>
        <v>230102</v>
      </c>
      <c r="C48" s="7" t="s">
        <v>10</v>
      </c>
      <c r="D48" s="7" t="str">
        <f>"廖克怀"</f>
        <v>廖克怀</v>
      </c>
      <c r="E48" s="11" t="s">
        <v>9</v>
      </c>
      <c r="F48" s="8"/>
    </row>
    <row r="49" spans="1:6" ht="15.75" customHeight="1">
      <c r="A49" s="7" t="str">
        <f>"23010328"</f>
        <v>23010328</v>
      </c>
      <c r="B49" s="7" t="str">
        <f t="shared" si="1"/>
        <v>230102</v>
      </c>
      <c r="C49" s="7" t="s">
        <v>10</v>
      </c>
      <c r="D49" s="7" t="str">
        <f>"陈鹏"</f>
        <v>陈鹏</v>
      </c>
      <c r="E49" s="11" t="s">
        <v>9</v>
      </c>
      <c r="F49" s="8"/>
    </row>
    <row r="50" spans="1:6" ht="15.75" customHeight="1">
      <c r="A50" s="7" t="str">
        <f>"23010508"</f>
        <v>23010508</v>
      </c>
      <c r="B50" s="7" t="str">
        <f aca="true" t="shared" si="2" ref="B50:B71">"230103"</f>
        <v>230103</v>
      </c>
      <c r="C50" s="7" t="s">
        <v>11</v>
      </c>
      <c r="D50" s="7" t="str">
        <f>"汪东根"</f>
        <v>汪东根</v>
      </c>
      <c r="E50" s="7" t="s">
        <v>8</v>
      </c>
      <c r="F50" s="8"/>
    </row>
    <row r="51" spans="1:6" ht="15.75" customHeight="1">
      <c r="A51" s="7" t="str">
        <f>"23010428"</f>
        <v>23010428</v>
      </c>
      <c r="B51" s="7" t="str">
        <f t="shared" si="2"/>
        <v>230103</v>
      </c>
      <c r="C51" s="7" t="s">
        <v>11</v>
      </c>
      <c r="D51" s="7" t="str">
        <f>"费运婷"</f>
        <v>费运婷</v>
      </c>
      <c r="E51" s="7" t="s">
        <v>8</v>
      </c>
      <c r="F51" s="8"/>
    </row>
    <row r="52" spans="1:6" ht="15.75" customHeight="1">
      <c r="A52" s="7" t="str">
        <f>"23010623"</f>
        <v>23010623</v>
      </c>
      <c r="B52" s="7" t="str">
        <f t="shared" si="2"/>
        <v>230103</v>
      </c>
      <c r="C52" s="7" t="s">
        <v>11</v>
      </c>
      <c r="D52" s="7" t="str">
        <f>"赵真真"</f>
        <v>赵真真</v>
      </c>
      <c r="E52" s="7" t="s">
        <v>8</v>
      </c>
      <c r="F52" s="8"/>
    </row>
    <row r="53" spans="1:6" ht="15.75" customHeight="1">
      <c r="A53" s="7" t="str">
        <f>"23010610"</f>
        <v>23010610</v>
      </c>
      <c r="B53" s="7" t="str">
        <f t="shared" si="2"/>
        <v>230103</v>
      </c>
      <c r="C53" s="7" t="s">
        <v>11</v>
      </c>
      <c r="D53" s="7" t="str">
        <f>"刘迪"</f>
        <v>刘迪</v>
      </c>
      <c r="E53" s="7" t="s">
        <v>8</v>
      </c>
      <c r="F53" s="8"/>
    </row>
    <row r="54" spans="1:6" ht="15.75" customHeight="1">
      <c r="A54" s="7" t="str">
        <f>"23010528"</f>
        <v>23010528</v>
      </c>
      <c r="B54" s="7" t="str">
        <f t="shared" si="2"/>
        <v>230103</v>
      </c>
      <c r="C54" s="7" t="s">
        <v>11</v>
      </c>
      <c r="D54" s="7" t="str">
        <f>"侯宁"</f>
        <v>侯宁</v>
      </c>
      <c r="E54" s="7" t="s">
        <v>8</v>
      </c>
      <c r="F54" s="8"/>
    </row>
    <row r="55" spans="1:6" ht="15.75" customHeight="1">
      <c r="A55" s="7" t="str">
        <f>"23010607"</f>
        <v>23010607</v>
      </c>
      <c r="B55" s="7" t="str">
        <f t="shared" si="2"/>
        <v>230103</v>
      </c>
      <c r="C55" s="7" t="s">
        <v>11</v>
      </c>
      <c r="D55" s="7" t="str">
        <f>"卓海涵"</f>
        <v>卓海涵</v>
      </c>
      <c r="E55" s="7" t="s">
        <v>8</v>
      </c>
      <c r="F55" s="8"/>
    </row>
    <row r="56" spans="1:6" ht="15.75" customHeight="1">
      <c r="A56" s="7" t="str">
        <f>"23010605"</f>
        <v>23010605</v>
      </c>
      <c r="B56" s="7" t="str">
        <f t="shared" si="2"/>
        <v>230103</v>
      </c>
      <c r="C56" s="7" t="s">
        <v>11</v>
      </c>
      <c r="D56" s="7" t="str">
        <f>"郭苗苗"</f>
        <v>郭苗苗</v>
      </c>
      <c r="E56" s="7" t="s">
        <v>8</v>
      </c>
      <c r="F56" s="8"/>
    </row>
    <row r="57" spans="1:6" ht="15.75" customHeight="1">
      <c r="A57" s="7" t="str">
        <f>"23010527"</f>
        <v>23010527</v>
      </c>
      <c r="B57" s="7" t="str">
        <f t="shared" si="2"/>
        <v>230103</v>
      </c>
      <c r="C57" s="7" t="s">
        <v>11</v>
      </c>
      <c r="D57" s="7" t="str">
        <f>"胡佩佩"</f>
        <v>胡佩佩</v>
      </c>
      <c r="E57" s="7" t="s">
        <v>8</v>
      </c>
      <c r="F57" s="8"/>
    </row>
    <row r="58" spans="1:6" ht="15.75" customHeight="1">
      <c r="A58" s="7" t="str">
        <f>"23010505"</f>
        <v>23010505</v>
      </c>
      <c r="B58" s="7" t="str">
        <f t="shared" si="2"/>
        <v>230103</v>
      </c>
      <c r="C58" s="7" t="s">
        <v>11</v>
      </c>
      <c r="D58" s="7" t="str">
        <f>"张海灯"</f>
        <v>张海灯</v>
      </c>
      <c r="E58" s="7" t="s">
        <v>8</v>
      </c>
      <c r="F58" s="8"/>
    </row>
    <row r="59" spans="1:6" ht="15.75" customHeight="1">
      <c r="A59" s="7" t="str">
        <f>"23010608"</f>
        <v>23010608</v>
      </c>
      <c r="B59" s="7" t="str">
        <f t="shared" si="2"/>
        <v>230103</v>
      </c>
      <c r="C59" s="7" t="s">
        <v>11</v>
      </c>
      <c r="D59" s="7" t="str">
        <f>"姜欣"</f>
        <v>姜欣</v>
      </c>
      <c r="E59" s="9" t="s">
        <v>9</v>
      </c>
      <c r="F59" s="8"/>
    </row>
    <row r="60" spans="1:6" ht="15.75" customHeight="1">
      <c r="A60" s="7" t="str">
        <f>"23010529"</f>
        <v>23010529</v>
      </c>
      <c r="B60" s="7" t="str">
        <f t="shared" si="2"/>
        <v>230103</v>
      </c>
      <c r="C60" s="7" t="s">
        <v>11</v>
      </c>
      <c r="D60" s="7" t="str">
        <f>"朱国娇"</f>
        <v>朱国娇</v>
      </c>
      <c r="E60" s="7" t="s">
        <v>8</v>
      </c>
      <c r="F60" s="8"/>
    </row>
    <row r="61" spans="1:6" ht="15.75" customHeight="1">
      <c r="A61" s="7" t="str">
        <f>"23010511"</f>
        <v>23010511</v>
      </c>
      <c r="B61" s="7" t="str">
        <f t="shared" si="2"/>
        <v>230103</v>
      </c>
      <c r="C61" s="7" t="s">
        <v>11</v>
      </c>
      <c r="D61" s="7" t="str">
        <f>"李俊利"</f>
        <v>李俊利</v>
      </c>
      <c r="E61" s="7" t="s">
        <v>8</v>
      </c>
      <c r="F61" s="8"/>
    </row>
    <row r="62" spans="1:6" ht="15.75" customHeight="1">
      <c r="A62" s="7" t="str">
        <f>"23010621"</f>
        <v>23010621</v>
      </c>
      <c r="B62" s="7" t="str">
        <f t="shared" si="2"/>
        <v>230103</v>
      </c>
      <c r="C62" s="7" t="s">
        <v>11</v>
      </c>
      <c r="D62" s="7" t="str">
        <f>"朱仁贵"</f>
        <v>朱仁贵</v>
      </c>
      <c r="E62" s="7" t="s">
        <v>8</v>
      </c>
      <c r="F62" s="8"/>
    </row>
    <row r="63" spans="1:6" ht="15.75" customHeight="1">
      <c r="A63" s="7" t="str">
        <f>"23010525"</f>
        <v>23010525</v>
      </c>
      <c r="B63" s="7" t="str">
        <f t="shared" si="2"/>
        <v>230103</v>
      </c>
      <c r="C63" s="7" t="s">
        <v>11</v>
      </c>
      <c r="D63" s="7" t="str">
        <f>"高婉"</f>
        <v>高婉</v>
      </c>
      <c r="E63" s="7" t="s">
        <v>8</v>
      </c>
      <c r="F63" s="8"/>
    </row>
    <row r="64" spans="1:6" ht="15.75" customHeight="1">
      <c r="A64" s="7" t="str">
        <f>"23010526"</f>
        <v>23010526</v>
      </c>
      <c r="B64" s="7" t="str">
        <f t="shared" si="2"/>
        <v>230103</v>
      </c>
      <c r="C64" s="7" t="s">
        <v>11</v>
      </c>
      <c r="D64" s="7" t="str">
        <f>"夏贤淑"</f>
        <v>夏贤淑</v>
      </c>
      <c r="E64" s="7" t="s">
        <v>8</v>
      </c>
      <c r="F64" s="8"/>
    </row>
    <row r="65" spans="1:6" ht="15.75" customHeight="1">
      <c r="A65" s="7" t="str">
        <f>"23010504"</f>
        <v>23010504</v>
      </c>
      <c r="B65" s="7" t="str">
        <f t="shared" si="2"/>
        <v>230103</v>
      </c>
      <c r="C65" s="7" t="s">
        <v>11</v>
      </c>
      <c r="D65" s="7" t="str">
        <f>"徐甜甜"</f>
        <v>徐甜甜</v>
      </c>
      <c r="E65" s="9" t="s">
        <v>9</v>
      </c>
      <c r="F65" s="11" t="s">
        <v>12</v>
      </c>
    </row>
    <row r="66" spans="1:6" ht="15.75" customHeight="1">
      <c r="A66" s="7" t="str">
        <f>"23010616"</f>
        <v>23010616</v>
      </c>
      <c r="B66" s="7" t="str">
        <f t="shared" si="2"/>
        <v>230103</v>
      </c>
      <c r="C66" s="7" t="s">
        <v>11</v>
      </c>
      <c r="D66" s="7" t="str">
        <f>"李媛媛"</f>
        <v>李媛媛</v>
      </c>
      <c r="E66" s="7" t="s">
        <v>8</v>
      </c>
      <c r="F66" s="8"/>
    </row>
    <row r="67" spans="1:6" ht="15.75" customHeight="1">
      <c r="A67" s="7" t="str">
        <f>"23010611"</f>
        <v>23010611</v>
      </c>
      <c r="B67" s="7" t="str">
        <f t="shared" si="2"/>
        <v>230103</v>
      </c>
      <c r="C67" s="7" t="s">
        <v>11</v>
      </c>
      <c r="D67" s="7" t="str">
        <f>"刘春迎"</f>
        <v>刘春迎</v>
      </c>
      <c r="E67" s="7" t="s">
        <v>8</v>
      </c>
      <c r="F67" s="8"/>
    </row>
    <row r="68" spans="1:6" ht="15.75" customHeight="1">
      <c r="A68" s="7" t="str">
        <f>"23010430"</f>
        <v>23010430</v>
      </c>
      <c r="B68" s="7" t="str">
        <f t="shared" si="2"/>
        <v>230103</v>
      </c>
      <c r="C68" s="7" t="s">
        <v>11</v>
      </c>
      <c r="D68" s="7" t="str">
        <f>"胡桔艳"</f>
        <v>胡桔艳</v>
      </c>
      <c r="E68" s="7" t="s">
        <v>8</v>
      </c>
      <c r="F68" s="8"/>
    </row>
    <row r="69" spans="1:6" ht="15.75" customHeight="1">
      <c r="A69" s="7" t="str">
        <f>"23010617"</f>
        <v>23010617</v>
      </c>
      <c r="B69" s="7" t="str">
        <f t="shared" si="2"/>
        <v>230103</v>
      </c>
      <c r="C69" s="7" t="s">
        <v>11</v>
      </c>
      <c r="D69" s="7" t="str">
        <f>"李红引"</f>
        <v>李红引</v>
      </c>
      <c r="E69" s="7" t="s">
        <v>8</v>
      </c>
      <c r="F69" s="8"/>
    </row>
    <row r="70" spans="1:6" ht="15.75" customHeight="1">
      <c r="A70" s="7" t="str">
        <f>"23010612"</f>
        <v>23010612</v>
      </c>
      <c r="B70" s="7" t="str">
        <f t="shared" si="2"/>
        <v>230103</v>
      </c>
      <c r="C70" s="7" t="s">
        <v>11</v>
      </c>
      <c r="D70" s="7" t="str">
        <f>"李康玉"</f>
        <v>李康玉</v>
      </c>
      <c r="E70" s="7" t="s">
        <v>8</v>
      </c>
      <c r="F70" s="8"/>
    </row>
    <row r="71" spans="1:6" ht="15.75" customHeight="1">
      <c r="A71" s="7" t="str">
        <f>"23010614"</f>
        <v>23010614</v>
      </c>
      <c r="B71" s="7" t="str">
        <f t="shared" si="2"/>
        <v>230103</v>
      </c>
      <c r="C71" s="7" t="s">
        <v>11</v>
      </c>
      <c r="D71" s="7" t="str">
        <f>"安若楠"</f>
        <v>安若楠</v>
      </c>
      <c r="E71" s="7" t="s">
        <v>8</v>
      </c>
      <c r="F71" s="8"/>
    </row>
    <row r="72" spans="1:6" ht="15.75" customHeight="1">
      <c r="A72" s="7" t="str">
        <f>"23012217"</f>
        <v>23012217</v>
      </c>
      <c r="B72" s="7" t="str">
        <f aca="true" t="shared" si="3" ref="B72:B118">"230104"</f>
        <v>230104</v>
      </c>
      <c r="C72" s="7" t="s">
        <v>13</v>
      </c>
      <c r="D72" s="7" t="str">
        <f>"林王凯"</f>
        <v>林王凯</v>
      </c>
      <c r="E72" s="10" t="s">
        <v>8</v>
      </c>
      <c r="F72" s="8"/>
    </row>
    <row r="73" spans="1:6" ht="15.75" customHeight="1">
      <c r="A73" s="7" t="str">
        <f>"23012301"</f>
        <v>23012301</v>
      </c>
      <c r="B73" s="7" t="str">
        <f t="shared" si="3"/>
        <v>230104</v>
      </c>
      <c r="C73" s="7" t="s">
        <v>13</v>
      </c>
      <c r="D73" s="7" t="str">
        <f>"张敏"</f>
        <v>张敏</v>
      </c>
      <c r="E73" s="10" t="s">
        <v>8</v>
      </c>
      <c r="F73" s="8"/>
    </row>
    <row r="74" spans="1:6" ht="15.75" customHeight="1">
      <c r="A74" s="7" t="str">
        <f>"23012214"</f>
        <v>23012214</v>
      </c>
      <c r="B74" s="7" t="str">
        <f t="shared" si="3"/>
        <v>230104</v>
      </c>
      <c r="C74" s="7" t="s">
        <v>13</v>
      </c>
      <c r="D74" s="7" t="str">
        <f>"任青青"</f>
        <v>任青青</v>
      </c>
      <c r="E74" s="10" t="s">
        <v>8</v>
      </c>
      <c r="F74" s="8"/>
    </row>
    <row r="75" spans="1:6" ht="15.75" customHeight="1">
      <c r="A75" s="7" t="str">
        <f>"23012213"</f>
        <v>23012213</v>
      </c>
      <c r="B75" s="7" t="str">
        <f t="shared" si="3"/>
        <v>230104</v>
      </c>
      <c r="C75" s="7" t="s">
        <v>13</v>
      </c>
      <c r="D75" s="7" t="str">
        <f>"宋本超"</f>
        <v>宋本超</v>
      </c>
      <c r="E75" s="10" t="s">
        <v>8</v>
      </c>
      <c r="F75" s="8"/>
    </row>
    <row r="76" spans="1:6" ht="15.75" customHeight="1">
      <c r="A76" s="7" t="str">
        <f>"23012206"</f>
        <v>23012206</v>
      </c>
      <c r="B76" s="7" t="str">
        <f t="shared" si="3"/>
        <v>230104</v>
      </c>
      <c r="C76" s="7" t="s">
        <v>13</v>
      </c>
      <c r="D76" s="7" t="str">
        <f>"殷逍遥"</f>
        <v>殷逍遥</v>
      </c>
      <c r="E76" s="10" t="s">
        <v>8</v>
      </c>
      <c r="F76" s="8"/>
    </row>
    <row r="77" spans="1:6" ht="15.75" customHeight="1">
      <c r="A77" s="7" t="str">
        <f>"23012209"</f>
        <v>23012209</v>
      </c>
      <c r="B77" s="7" t="str">
        <f t="shared" si="3"/>
        <v>230104</v>
      </c>
      <c r="C77" s="7" t="s">
        <v>13</v>
      </c>
      <c r="D77" s="7" t="str">
        <f>"张静"</f>
        <v>张静</v>
      </c>
      <c r="E77" s="10" t="s">
        <v>8</v>
      </c>
      <c r="F77" s="8"/>
    </row>
    <row r="78" spans="1:6" ht="15.75" customHeight="1">
      <c r="A78" s="7" t="str">
        <f>"23012227"</f>
        <v>23012227</v>
      </c>
      <c r="B78" s="7" t="str">
        <f t="shared" si="3"/>
        <v>230104</v>
      </c>
      <c r="C78" s="7" t="s">
        <v>13</v>
      </c>
      <c r="D78" s="7" t="str">
        <f>"张凯"</f>
        <v>张凯</v>
      </c>
      <c r="E78" s="10" t="s">
        <v>8</v>
      </c>
      <c r="F78" s="8"/>
    </row>
    <row r="79" spans="1:6" ht="15.75" customHeight="1">
      <c r="A79" s="7" t="str">
        <f>"23012225"</f>
        <v>23012225</v>
      </c>
      <c r="B79" s="7" t="str">
        <f t="shared" si="3"/>
        <v>230104</v>
      </c>
      <c r="C79" s="7" t="s">
        <v>13</v>
      </c>
      <c r="D79" s="7" t="str">
        <f>"徐月"</f>
        <v>徐月</v>
      </c>
      <c r="E79" s="10" t="s">
        <v>8</v>
      </c>
      <c r="F79" s="8"/>
    </row>
    <row r="80" spans="1:6" ht="15.75" customHeight="1">
      <c r="A80" s="7" t="str">
        <f>"23012224"</f>
        <v>23012224</v>
      </c>
      <c r="B80" s="7" t="str">
        <f t="shared" si="3"/>
        <v>230104</v>
      </c>
      <c r="C80" s="7" t="s">
        <v>13</v>
      </c>
      <c r="D80" s="7" t="str">
        <f>"黄安"</f>
        <v>黄安</v>
      </c>
      <c r="E80" s="10" t="s">
        <v>8</v>
      </c>
      <c r="F80" s="8"/>
    </row>
    <row r="81" spans="1:6" ht="15.75" customHeight="1">
      <c r="A81" s="7" t="str">
        <f>"23012202"</f>
        <v>23012202</v>
      </c>
      <c r="B81" s="7" t="str">
        <f t="shared" si="3"/>
        <v>230104</v>
      </c>
      <c r="C81" s="7" t="s">
        <v>13</v>
      </c>
      <c r="D81" s="7" t="str">
        <f>"曾高峰"</f>
        <v>曾高峰</v>
      </c>
      <c r="E81" s="10" t="s">
        <v>8</v>
      </c>
      <c r="F81" s="8"/>
    </row>
    <row r="82" spans="1:6" ht="15.75" customHeight="1">
      <c r="A82" s="7" t="str">
        <f>"23012230"</f>
        <v>23012230</v>
      </c>
      <c r="B82" s="7" t="str">
        <f t="shared" si="3"/>
        <v>230104</v>
      </c>
      <c r="C82" s="7" t="s">
        <v>13</v>
      </c>
      <c r="D82" s="7" t="str">
        <f>"张梅"</f>
        <v>张梅</v>
      </c>
      <c r="E82" s="10" t="s">
        <v>8</v>
      </c>
      <c r="F82" s="8"/>
    </row>
    <row r="83" spans="1:6" ht="15.75" customHeight="1">
      <c r="A83" s="7" t="str">
        <f>"23012311"</f>
        <v>23012311</v>
      </c>
      <c r="B83" s="7" t="str">
        <f t="shared" si="3"/>
        <v>230104</v>
      </c>
      <c r="C83" s="7" t="s">
        <v>13</v>
      </c>
      <c r="D83" s="7" t="str">
        <f>"张友"</f>
        <v>张友</v>
      </c>
      <c r="E83" s="10" t="s">
        <v>8</v>
      </c>
      <c r="F83" s="8"/>
    </row>
    <row r="84" spans="1:6" ht="15.75" customHeight="1">
      <c r="A84" s="7" t="str">
        <f>"23012314"</f>
        <v>23012314</v>
      </c>
      <c r="B84" s="7" t="str">
        <f t="shared" si="3"/>
        <v>230104</v>
      </c>
      <c r="C84" s="7" t="s">
        <v>13</v>
      </c>
      <c r="D84" s="7" t="str">
        <f>"王月霞"</f>
        <v>王月霞</v>
      </c>
      <c r="E84" s="10" t="s">
        <v>8</v>
      </c>
      <c r="F84" s="8"/>
    </row>
    <row r="85" spans="1:6" ht="15.75" customHeight="1">
      <c r="A85" s="7" t="str">
        <f>"23012306"</f>
        <v>23012306</v>
      </c>
      <c r="B85" s="7" t="str">
        <f t="shared" si="3"/>
        <v>230104</v>
      </c>
      <c r="C85" s="7" t="s">
        <v>13</v>
      </c>
      <c r="D85" s="7" t="str">
        <f>"王欢欢"</f>
        <v>王欢欢</v>
      </c>
      <c r="E85" s="10" t="s">
        <v>8</v>
      </c>
      <c r="F85" s="8"/>
    </row>
    <row r="86" spans="1:6" ht="15.75" customHeight="1">
      <c r="A86" s="7" t="str">
        <f>"23012305"</f>
        <v>23012305</v>
      </c>
      <c r="B86" s="7" t="str">
        <f t="shared" si="3"/>
        <v>230104</v>
      </c>
      <c r="C86" s="7" t="s">
        <v>13</v>
      </c>
      <c r="D86" s="7" t="str">
        <f>"赵慧"</f>
        <v>赵慧</v>
      </c>
      <c r="E86" s="10" t="s">
        <v>8</v>
      </c>
      <c r="F86" s="8"/>
    </row>
    <row r="87" spans="1:6" ht="15.75" customHeight="1">
      <c r="A87" s="7" t="str">
        <f>"23012228"</f>
        <v>23012228</v>
      </c>
      <c r="B87" s="7" t="str">
        <f t="shared" si="3"/>
        <v>230104</v>
      </c>
      <c r="C87" s="7" t="s">
        <v>13</v>
      </c>
      <c r="D87" s="7" t="str">
        <f>"程中秀"</f>
        <v>程中秀</v>
      </c>
      <c r="E87" s="10" t="s">
        <v>8</v>
      </c>
      <c r="F87" s="8"/>
    </row>
    <row r="88" spans="1:6" ht="15.75" customHeight="1">
      <c r="A88" s="7" t="str">
        <f>"23012216"</f>
        <v>23012216</v>
      </c>
      <c r="B88" s="7" t="str">
        <f t="shared" si="3"/>
        <v>230104</v>
      </c>
      <c r="C88" s="7" t="s">
        <v>13</v>
      </c>
      <c r="D88" s="7" t="str">
        <f>"陈春亮"</f>
        <v>陈春亮</v>
      </c>
      <c r="E88" s="10" t="s">
        <v>8</v>
      </c>
      <c r="F88" s="8"/>
    </row>
    <row r="89" spans="1:6" ht="15.75" customHeight="1">
      <c r="A89" s="7" t="str">
        <f>"23012203"</f>
        <v>23012203</v>
      </c>
      <c r="B89" s="7" t="str">
        <f t="shared" si="3"/>
        <v>230104</v>
      </c>
      <c r="C89" s="7" t="s">
        <v>13</v>
      </c>
      <c r="D89" s="7" t="str">
        <f>"吴培冉"</f>
        <v>吴培冉</v>
      </c>
      <c r="E89" s="10" t="s">
        <v>8</v>
      </c>
      <c r="F89" s="8"/>
    </row>
    <row r="90" spans="1:6" ht="15.75" customHeight="1">
      <c r="A90" s="7" t="str">
        <f>"23012226"</f>
        <v>23012226</v>
      </c>
      <c r="B90" s="7" t="str">
        <f t="shared" si="3"/>
        <v>230104</v>
      </c>
      <c r="C90" s="7" t="s">
        <v>13</v>
      </c>
      <c r="D90" s="7" t="str">
        <f>"徐少帅"</f>
        <v>徐少帅</v>
      </c>
      <c r="E90" s="10" t="s">
        <v>8</v>
      </c>
      <c r="F90" s="8"/>
    </row>
    <row r="91" spans="1:6" ht="15.75" customHeight="1">
      <c r="A91" s="7" t="str">
        <f>"23012201"</f>
        <v>23012201</v>
      </c>
      <c r="B91" s="7" t="str">
        <f t="shared" si="3"/>
        <v>230104</v>
      </c>
      <c r="C91" s="7" t="s">
        <v>13</v>
      </c>
      <c r="D91" s="7" t="str">
        <f>"韩文洁"</f>
        <v>韩文洁</v>
      </c>
      <c r="E91" s="10" t="s">
        <v>8</v>
      </c>
      <c r="F91" s="8"/>
    </row>
    <row r="92" spans="1:6" ht="15.75" customHeight="1">
      <c r="A92" s="7" t="str">
        <f>"23012218"</f>
        <v>23012218</v>
      </c>
      <c r="B92" s="7" t="str">
        <f t="shared" si="3"/>
        <v>230104</v>
      </c>
      <c r="C92" s="7" t="s">
        <v>13</v>
      </c>
      <c r="D92" s="7" t="str">
        <f>"张鈺"</f>
        <v>张鈺</v>
      </c>
      <c r="E92" s="11" t="s">
        <v>9</v>
      </c>
      <c r="F92" s="8"/>
    </row>
    <row r="93" spans="1:6" ht="15.75" customHeight="1">
      <c r="A93" s="7" t="str">
        <f>"23012309"</f>
        <v>23012309</v>
      </c>
      <c r="B93" s="7" t="str">
        <f t="shared" si="3"/>
        <v>230104</v>
      </c>
      <c r="C93" s="7" t="s">
        <v>13</v>
      </c>
      <c r="D93" s="7" t="str">
        <f>"于可"</f>
        <v>于可</v>
      </c>
      <c r="E93" s="10" t="s">
        <v>8</v>
      </c>
      <c r="F93" s="8"/>
    </row>
    <row r="94" spans="1:6" ht="15.75" customHeight="1">
      <c r="A94" s="7" t="str">
        <f>"23012223"</f>
        <v>23012223</v>
      </c>
      <c r="B94" s="7" t="str">
        <f t="shared" si="3"/>
        <v>230104</v>
      </c>
      <c r="C94" s="7" t="s">
        <v>13</v>
      </c>
      <c r="D94" s="7" t="str">
        <f>"琚豪"</f>
        <v>琚豪</v>
      </c>
      <c r="E94" s="10" t="s">
        <v>8</v>
      </c>
      <c r="F94" s="8"/>
    </row>
    <row r="95" spans="1:6" ht="15.75" customHeight="1">
      <c r="A95" s="7" t="str">
        <f>"23012229"</f>
        <v>23012229</v>
      </c>
      <c r="B95" s="7" t="str">
        <f t="shared" si="3"/>
        <v>230104</v>
      </c>
      <c r="C95" s="7" t="s">
        <v>13</v>
      </c>
      <c r="D95" s="7" t="str">
        <f>"周敏"</f>
        <v>周敏</v>
      </c>
      <c r="E95" s="10" t="s">
        <v>8</v>
      </c>
      <c r="F95" s="8"/>
    </row>
    <row r="96" spans="1:6" ht="15.75" customHeight="1">
      <c r="A96" s="7" t="str">
        <f>"23012424"</f>
        <v>23012424</v>
      </c>
      <c r="B96" s="7" t="str">
        <f aca="true" t="shared" si="4" ref="B96:B119">"230105"</f>
        <v>230105</v>
      </c>
      <c r="C96" s="7" t="s">
        <v>14</v>
      </c>
      <c r="D96" s="7" t="str">
        <f>"屈志翔"</f>
        <v>屈志翔</v>
      </c>
      <c r="E96" s="7" t="s">
        <v>8</v>
      </c>
      <c r="F96" s="8"/>
    </row>
    <row r="97" spans="1:6" ht="15.75" customHeight="1">
      <c r="A97" s="7" t="str">
        <f>"23012413"</f>
        <v>23012413</v>
      </c>
      <c r="B97" s="7" t="str">
        <f t="shared" si="4"/>
        <v>230105</v>
      </c>
      <c r="C97" s="7" t="s">
        <v>14</v>
      </c>
      <c r="D97" s="7" t="str">
        <f>"张肖"</f>
        <v>张肖</v>
      </c>
      <c r="E97" s="7" t="s">
        <v>8</v>
      </c>
      <c r="F97" s="8"/>
    </row>
    <row r="98" spans="1:6" ht="15.75" customHeight="1">
      <c r="A98" s="7" t="str">
        <f>"23012330"</f>
        <v>23012330</v>
      </c>
      <c r="B98" s="7" t="str">
        <f t="shared" si="4"/>
        <v>230105</v>
      </c>
      <c r="C98" s="7" t="s">
        <v>14</v>
      </c>
      <c r="D98" s="7" t="str">
        <f>"赵宏伟"</f>
        <v>赵宏伟</v>
      </c>
      <c r="E98" s="7" t="s">
        <v>8</v>
      </c>
      <c r="F98" s="8"/>
    </row>
    <row r="99" spans="1:6" ht="15.75" customHeight="1">
      <c r="A99" s="7" t="str">
        <f>"23012417"</f>
        <v>23012417</v>
      </c>
      <c r="B99" s="7" t="str">
        <f t="shared" si="4"/>
        <v>230105</v>
      </c>
      <c r="C99" s="7" t="s">
        <v>14</v>
      </c>
      <c r="D99" s="7" t="str">
        <f>"董加欣"</f>
        <v>董加欣</v>
      </c>
      <c r="E99" s="7" t="s">
        <v>8</v>
      </c>
      <c r="F99" s="8"/>
    </row>
    <row r="100" spans="1:6" ht="15.75" customHeight="1">
      <c r="A100" s="7" t="str">
        <f>"23012510"</f>
        <v>23012510</v>
      </c>
      <c r="B100" s="7" t="str">
        <f t="shared" si="4"/>
        <v>230105</v>
      </c>
      <c r="C100" s="7" t="s">
        <v>14</v>
      </c>
      <c r="D100" s="7" t="str">
        <f>"孟可桢"</f>
        <v>孟可桢</v>
      </c>
      <c r="E100" s="7" t="s">
        <v>8</v>
      </c>
      <c r="F100" s="8"/>
    </row>
    <row r="101" spans="1:6" ht="15.75" customHeight="1">
      <c r="A101" s="7" t="str">
        <f>"23012422"</f>
        <v>23012422</v>
      </c>
      <c r="B101" s="7" t="str">
        <f t="shared" si="4"/>
        <v>230105</v>
      </c>
      <c r="C101" s="7" t="s">
        <v>14</v>
      </c>
      <c r="D101" s="7" t="str">
        <f>"黄金晶"</f>
        <v>黄金晶</v>
      </c>
      <c r="E101" s="7" t="s">
        <v>8</v>
      </c>
      <c r="F101" s="8"/>
    </row>
    <row r="102" spans="1:6" ht="15.75" customHeight="1">
      <c r="A102" s="7" t="str">
        <f>"23012406"</f>
        <v>23012406</v>
      </c>
      <c r="B102" s="7" t="str">
        <f t="shared" si="4"/>
        <v>230105</v>
      </c>
      <c r="C102" s="7" t="s">
        <v>14</v>
      </c>
      <c r="D102" s="7" t="str">
        <f>"随文涛"</f>
        <v>随文涛</v>
      </c>
      <c r="E102" s="7" t="s">
        <v>8</v>
      </c>
      <c r="F102" s="8"/>
    </row>
    <row r="103" spans="1:6" ht="15.75" customHeight="1">
      <c r="A103" s="7" t="str">
        <f>"23012420"</f>
        <v>23012420</v>
      </c>
      <c r="B103" s="7" t="str">
        <f t="shared" si="4"/>
        <v>230105</v>
      </c>
      <c r="C103" s="7" t="s">
        <v>14</v>
      </c>
      <c r="D103" s="7" t="str">
        <f>"赵越"</f>
        <v>赵越</v>
      </c>
      <c r="E103" s="7" t="s">
        <v>8</v>
      </c>
      <c r="F103" s="8"/>
    </row>
    <row r="104" spans="1:6" ht="15.75" customHeight="1">
      <c r="A104" s="7" t="str">
        <f>"23012404"</f>
        <v>23012404</v>
      </c>
      <c r="B104" s="7" t="str">
        <f t="shared" si="4"/>
        <v>230105</v>
      </c>
      <c r="C104" s="7" t="s">
        <v>14</v>
      </c>
      <c r="D104" s="7" t="str">
        <f>"张利敏"</f>
        <v>张利敏</v>
      </c>
      <c r="E104" s="7" t="s">
        <v>8</v>
      </c>
      <c r="F104" s="8"/>
    </row>
    <row r="105" spans="1:6" ht="15.75" customHeight="1">
      <c r="A105" s="7" t="str">
        <f>"23012418"</f>
        <v>23012418</v>
      </c>
      <c r="B105" s="7" t="str">
        <f t="shared" si="4"/>
        <v>230105</v>
      </c>
      <c r="C105" s="7" t="s">
        <v>14</v>
      </c>
      <c r="D105" s="7" t="str">
        <f>"李洋"</f>
        <v>李洋</v>
      </c>
      <c r="E105" s="7" t="s">
        <v>8</v>
      </c>
      <c r="F105" s="8"/>
    </row>
    <row r="106" spans="1:6" ht="15.75" customHeight="1">
      <c r="A106" s="7" t="str">
        <f>"23012414"</f>
        <v>23012414</v>
      </c>
      <c r="B106" s="7" t="str">
        <f t="shared" si="4"/>
        <v>230105</v>
      </c>
      <c r="C106" s="7" t="s">
        <v>14</v>
      </c>
      <c r="D106" s="7" t="str">
        <f>"张珍妮"</f>
        <v>张珍妮</v>
      </c>
      <c r="E106" s="7" t="s">
        <v>8</v>
      </c>
      <c r="F106" s="8"/>
    </row>
    <row r="107" spans="1:6" ht="15.75" customHeight="1">
      <c r="A107" s="7" t="str">
        <f>"23012320"</f>
        <v>23012320</v>
      </c>
      <c r="B107" s="7" t="str">
        <f t="shared" si="4"/>
        <v>230105</v>
      </c>
      <c r="C107" s="7" t="s">
        <v>14</v>
      </c>
      <c r="D107" s="7" t="str">
        <f>"邹志恒"</f>
        <v>邹志恒</v>
      </c>
      <c r="E107" s="7" t="s">
        <v>8</v>
      </c>
      <c r="F107" s="8"/>
    </row>
    <row r="108" spans="1:6" ht="15.75" customHeight="1">
      <c r="A108" s="7" t="str">
        <f>"23012419"</f>
        <v>23012419</v>
      </c>
      <c r="B108" s="7" t="str">
        <f t="shared" si="4"/>
        <v>230105</v>
      </c>
      <c r="C108" s="7" t="s">
        <v>14</v>
      </c>
      <c r="D108" s="7" t="str">
        <f>"刘田利"</f>
        <v>刘田利</v>
      </c>
      <c r="E108" s="7" t="s">
        <v>8</v>
      </c>
      <c r="F108" s="8"/>
    </row>
    <row r="109" spans="1:6" ht="15.75" customHeight="1">
      <c r="A109" s="7" t="str">
        <f>"23012405"</f>
        <v>23012405</v>
      </c>
      <c r="B109" s="7" t="str">
        <f t="shared" si="4"/>
        <v>230105</v>
      </c>
      <c r="C109" s="7" t="s">
        <v>14</v>
      </c>
      <c r="D109" s="7" t="str">
        <f>"孙宇航"</f>
        <v>孙宇航</v>
      </c>
      <c r="E109" s="7" t="s">
        <v>8</v>
      </c>
      <c r="F109" s="8"/>
    </row>
    <row r="110" spans="1:6" ht="15.75" customHeight="1">
      <c r="A110" s="7" t="str">
        <f>"23012411"</f>
        <v>23012411</v>
      </c>
      <c r="B110" s="7" t="str">
        <f t="shared" si="4"/>
        <v>230105</v>
      </c>
      <c r="C110" s="7" t="s">
        <v>14</v>
      </c>
      <c r="D110" s="7" t="str">
        <f>" 马康"</f>
        <v> 马康</v>
      </c>
      <c r="E110" s="7" t="s">
        <v>8</v>
      </c>
      <c r="F110" s="8"/>
    </row>
    <row r="111" spans="1:6" ht="15.75" customHeight="1">
      <c r="A111" s="7" t="str">
        <f>"23012509"</f>
        <v>23012509</v>
      </c>
      <c r="B111" s="7" t="str">
        <f t="shared" si="4"/>
        <v>230105</v>
      </c>
      <c r="C111" s="7" t="s">
        <v>14</v>
      </c>
      <c r="D111" s="7" t="str">
        <f>"朱情情"</f>
        <v>朱情情</v>
      </c>
      <c r="E111" s="7" t="s">
        <v>8</v>
      </c>
      <c r="F111" s="8"/>
    </row>
    <row r="112" spans="1:6" ht="15.75" customHeight="1">
      <c r="A112" s="7" t="str">
        <f>"23012324"</f>
        <v>23012324</v>
      </c>
      <c r="B112" s="7" t="str">
        <f t="shared" si="4"/>
        <v>230105</v>
      </c>
      <c r="C112" s="7" t="s">
        <v>14</v>
      </c>
      <c r="D112" s="7" t="str">
        <f>"周天雅"</f>
        <v>周天雅</v>
      </c>
      <c r="E112" s="7" t="s">
        <v>8</v>
      </c>
      <c r="F112" s="8"/>
    </row>
    <row r="113" spans="1:6" ht="15.75" customHeight="1">
      <c r="A113" s="7" t="str">
        <f>"23012319"</f>
        <v>23012319</v>
      </c>
      <c r="B113" s="7" t="str">
        <f t="shared" si="4"/>
        <v>230105</v>
      </c>
      <c r="C113" s="7" t="s">
        <v>14</v>
      </c>
      <c r="D113" s="7" t="str">
        <f>"陈园园"</f>
        <v>陈园园</v>
      </c>
      <c r="E113" s="7" t="s">
        <v>8</v>
      </c>
      <c r="F113" s="8"/>
    </row>
    <row r="114" spans="1:6" ht="15.75" customHeight="1">
      <c r="A114" s="7" t="str">
        <f>"23012318"</f>
        <v>23012318</v>
      </c>
      <c r="B114" s="7" t="str">
        <f t="shared" si="4"/>
        <v>230105</v>
      </c>
      <c r="C114" s="7" t="s">
        <v>14</v>
      </c>
      <c r="D114" s="7" t="str">
        <f>"苗云龙"</f>
        <v>苗云龙</v>
      </c>
      <c r="E114" s="7" t="s">
        <v>8</v>
      </c>
      <c r="F114" s="8"/>
    </row>
    <row r="115" spans="1:6" ht="15.75" customHeight="1">
      <c r="A115" s="7" t="str">
        <f>"23012322"</f>
        <v>23012322</v>
      </c>
      <c r="B115" s="7" t="str">
        <f t="shared" si="4"/>
        <v>230105</v>
      </c>
      <c r="C115" s="7" t="s">
        <v>14</v>
      </c>
      <c r="D115" s="7" t="str">
        <f>"韦杰"</f>
        <v>韦杰</v>
      </c>
      <c r="E115" s="7" t="s">
        <v>8</v>
      </c>
      <c r="F115" s="8"/>
    </row>
    <row r="116" spans="1:6" ht="15.75" customHeight="1">
      <c r="A116" s="7" t="str">
        <f>"23012415"</f>
        <v>23012415</v>
      </c>
      <c r="B116" s="7" t="str">
        <f t="shared" si="4"/>
        <v>230105</v>
      </c>
      <c r="C116" s="7" t="s">
        <v>14</v>
      </c>
      <c r="D116" s="7" t="str">
        <f>"严家扣"</f>
        <v>严家扣</v>
      </c>
      <c r="E116" s="9" t="s">
        <v>9</v>
      </c>
      <c r="F116" s="8"/>
    </row>
    <row r="117" spans="1:6" ht="15.75" customHeight="1">
      <c r="A117" s="7" t="str">
        <f>"23012321"</f>
        <v>23012321</v>
      </c>
      <c r="B117" s="7" t="str">
        <f t="shared" si="4"/>
        <v>230105</v>
      </c>
      <c r="C117" s="7" t="s">
        <v>14</v>
      </c>
      <c r="D117" s="7" t="str">
        <f>"舒雷"</f>
        <v>舒雷</v>
      </c>
      <c r="E117" s="7" t="s">
        <v>8</v>
      </c>
      <c r="F117" s="8"/>
    </row>
    <row r="118" spans="1:6" ht="15.75" customHeight="1">
      <c r="A118" s="7" t="str">
        <f>"23012408"</f>
        <v>23012408</v>
      </c>
      <c r="B118" s="7" t="str">
        <f t="shared" si="4"/>
        <v>230105</v>
      </c>
      <c r="C118" s="7" t="s">
        <v>14</v>
      </c>
      <c r="D118" s="7" t="str">
        <f>"刘苏婷"</f>
        <v>刘苏婷</v>
      </c>
      <c r="E118" s="7" t="s">
        <v>8</v>
      </c>
      <c r="F118" s="8"/>
    </row>
    <row r="119" spans="1:6" ht="15.75" customHeight="1">
      <c r="A119" s="7" t="str">
        <f>"23012429"</f>
        <v>23012429</v>
      </c>
      <c r="B119" s="7" t="str">
        <f t="shared" si="4"/>
        <v>230105</v>
      </c>
      <c r="C119" s="7" t="s">
        <v>14</v>
      </c>
      <c r="D119" s="7" t="str">
        <f>"穆悦悦"</f>
        <v>穆悦悦</v>
      </c>
      <c r="E119" s="9" t="s">
        <v>9</v>
      </c>
      <c r="F119" s="8"/>
    </row>
    <row r="120" spans="1:6" ht="15.75" customHeight="1">
      <c r="A120" s="7" t="str">
        <f>"23012530"</f>
        <v>23012530</v>
      </c>
      <c r="B120" s="7" t="str">
        <f aca="true" t="shared" si="5" ref="B120:B145">"230106"</f>
        <v>230106</v>
      </c>
      <c r="C120" s="7" t="s">
        <v>15</v>
      </c>
      <c r="D120" s="7" t="str">
        <f>"方华荣"</f>
        <v>方华荣</v>
      </c>
      <c r="E120" s="10" t="s">
        <v>8</v>
      </c>
      <c r="F120" s="8"/>
    </row>
    <row r="121" spans="1:6" ht="15.75" customHeight="1">
      <c r="A121" s="7" t="str">
        <f>"23012512"</f>
        <v>23012512</v>
      </c>
      <c r="B121" s="7" t="str">
        <f t="shared" si="5"/>
        <v>230106</v>
      </c>
      <c r="C121" s="7" t="s">
        <v>15</v>
      </c>
      <c r="D121" s="7" t="str">
        <f>"王子豪"</f>
        <v>王子豪</v>
      </c>
      <c r="E121" s="10" t="s">
        <v>8</v>
      </c>
      <c r="F121" s="8"/>
    </row>
    <row r="122" spans="1:6" ht="15.75" customHeight="1">
      <c r="A122" s="7" t="str">
        <f>"23012627"</f>
        <v>23012627</v>
      </c>
      <c r="B122" s="7" t="str">
        <f t="shared" si="5"/>
        <v>230106</v>
      </c>
      <c r="C122" s="7" t="s">
        <v>15</v>
      </c>
      <c r="D122" s="7" t="str">
        <f>"蔡天艳"</f>
        <v>蔡天艳</v>
      </c>
      <c r="E122" s="10" t="s">
        <v>8</v>
      </c>
      <c r="F122" s="8"/>
    </row>
    <row r="123" spans="1:6" ht="15.75" customHeight="1">
      <c r="A123" s="7" t="str">
        <f>"23012520"</f>
        <v>23012520</v>
      </c>
      <c r="B123" s="7" t="str">
        <f t="shared" si="5"/>
        <v>230106</v>
      </c>
      <c r="C123" s="7" t="s">
        <v>15</v>
      </c>
      <c r="D123" s="7" t="str">
        <f>"慕文"</f>
        <v>慕文</v>
      </c>
      <c r="E123" s="10" t="s">
        <v>8</v>
      </c>
      <c r="F123" s="8"/>
    </row>
    <row r="124" spans="1:6" ht="15.75" customHeight="1">
      <c r="A124" s="7" t="str">
        <f>"23012708"</f>
        <v>23012708</v>
      </c>
      <c r="B124" s="7" t="str">
        <f t="shared" si="5"/>
        <v>230106</v>
      </c>
      <c r="C124" s="7" t="s">
        <v>15</v>
      </c>
      <c r="D124" s="7" t="str">
        <f>"杨怀刚"</f>
        <v>杨怀刚</v>
      </c>
      <c r="E124" s="10" t="s">
        <v>8</v>
      </c>
      <c r="F124" s="8"/>
    </row>
    <row r="125" spans="1:6" ht="15.75" customHeight="1">
      <c r="A125" s="7" t="str">
        <f>"23012625"</f>
        <v>23012625</v>
      </c>
      <c r="B125" s="7" t="str">
        <f t="shared" si="5"/>
        <v>230106</v>
      </c>
      <c r="C125" s="7" t="s">
        <v>15</v>
      </c>
      <c r="D125" s="7" t="str">
        <f>"程瑶"</f>
        <v>程瑶</v>
      </c>
      <c r="E125" s="10" t="s">
        <v>8</v>
      </c>
      <c r="F125" s="8"/>
    </row>
    <row r="126" spans="1:6" ht="15.75" customHeight="1">
      <c r="A126" s="7" t="str">
        <f>"23012514"</f>
        <v>23012514</v>
      </c>
      <c r="B126" s="7" t="str">
        <f t="shared" si="5"/>
        <v>230106</v>
      </c>
      <c r="C126" s="7" t="s">
        <v>15</v>
      </c>
      <c r="D126" s="7" t="str">
        <f>"张成"</f>
        <v>张成</v>
      </c>
      <c r="E126" s="10" t="s">
        <v>8</v>
      </c>
      <c r="F126" s="8"/>
    </row>
    <row r="127" spans="1:6" ht="15.75" customHeight="1">
      <c r="A127" s="7" t="str">
        <f>"23012621"</f>
        <v>23012621</v>
      </c>
      <c r="B127" s="7" t="str">
        <f t="shared" si="5"/>
        <v>230106</v>
      </c>
      <c r="C127" s="7" t="s">
        <v>15</v>
      </c>
      <c r="D127" s="7" t="str">
        <f>"李利芳"</f>
        <v>李利芳</v>
      </c>
      <c r="E127" s="10" t="s">
        <v>8</v>
      </c>
      <c r="F127" s="8"/>
    </row>
    <row r="128" spans="1:6" ht="15.75" customHeight="1">
      <c r="A128" s="7" t="str">
        <f>"23012604"</f>
        <v>23012604</v>
      </c>
      <c r="B128" s="7" t="str">
        <f t="shared" si="5"/>
        <v>230106</v>
      </c>
      <c r="C128" s="7" t="s">
        <v>15</v>
      </c>
      <c r="D128" s="7" t="str">
        <f>"杨甲"</f>
        <v>杨甲</v>
      </c>
      <c r="E128" s="10" t="s">
        <v>8</v>
      </c>
      <c r="F128" s="8"/>
    </row>
    <row r="129" spans="1:6" ht="15.75" customHeight="1">
      <c r="A129" s="7" t="str">
        <f>"23012519"</f>
        <v>23012519</v>
      </c>
      <c r="B129" s="7" t="str">
        <f t="shared" si="5"/>
        <v>230106</v>
      </c>
      <c r="C129" s="7" t="s">
        <v>15</v>
      </c>
      <c r="D129" s="7" t="str">
        <f>"王威"</f>
        <v>王威</v>
      </c>
      <c r="E129" s="10" t="s">
        <v>8</v>
      </c>
      <c r="F129" s="8"/>
    </row>
    <row r="130" spans="1:6" ht="15.75" customHeight="1">
      <c r="A130" s="7" t="str">
        <f>"23012525"</f>
        <v>23012525</v>
      </c>
      <c r="B130" s="7" t="str">
        <f t="shared" si="5"/>
        <v>230106</v>
      </c>
      <c r="C130" s="7" t="s">
        <v>15</v>
      </c>
      <c r="D130" s="7" t="str">
        <f>"李晶"</f>
        <v>李晶</v>
      </c>
      <c r="E130" s="11" t="s">
        <v>16</v>
      </c>
      <c r="F130" s="8"/>
    </row>
    <row r="131" spans="1:6" ht="15.75" customHeight="1">
      <c r="A131" s="7" t="str">
        <f>"23012623"</f>
        <v>23012623</v>
      </c>
      <c r="B131" s="7" t="str">
        <f t="shared" si="5"/>
        <v>230106</v>
      </c>
      <c r="C131" s="7" t="s">
        <v>15</v>
      </c>
      <c r="D131" s="7" t="str">
        <f>"陈运乐"</f>
        <v>陈运乐</v>
      </c>
      <c r="E131" s="10" t="s">
        <v>8</v>
      </c>
      <c r="F131" s="8"/>
    </row>
    <row r="132" spans="1:6" ht="15.75" customHeight="1">
      <c r="A132" s="7" t="str">
        <f>"23012617"</f>
        <v>23012617</v>
      </c>
      <c r="B132" s="7" t="str">
        <f t="shared" si="5"/>
        <v>230106</v>
      </c>
      <c r="C132" s="7" t="s">
        <v>15</v>
      </c>
      <c r="D132" s="7" t="str">
        <f>"沈磊"</f>
        <v>沈磊</v>
      </c>
      <c r="E132" s="10" t="s">
        <v>8</v>
      </c>
      <c r="F132" s="8"/>
    </row>
    <row r="133" spans="1:6" ht="15.75" customHeight="1">
      <c r="A133" s="7" t="str">
        <f>"23012713"</f>
        <v>23012713</v>
      </c>
      <c r="B133" s="7" t="str">
        <f t="shared" si="5"/>
        <v>230106</v>
      </c>
      <c r="C133" s="7" t="s">
        <v>15</v>
      </c>
      <c r="D133" s="7" t="str">
        <f>"杨国庆"</f>
        <v>杨国庆</v>
      </c>
      <c r="E133" s="11" t="s">
        <v>9</v>
      </c>
      <c r="F133" s="8"/>
    </row>
    <row r="134" spans="1:6" ht="15.75" customHeight="1">
      <c r="A134" s="7" t="str">
        <f>"23012527"</f>
        <v>23012527</v>
      </c>
      <c r="B134" s="7" t="str">
        <f t="shared" si="5"/>
        <v>230106</v>
      </c>
      <c r="C134" s="7" t="s">
        <v>15</v>
      </c>
      <c r="D134" s="7" t="str">
        <f>"唐李兵"</f>
        <v>唐李兵</v>
      </c>
      <c r="E134" s="10" t="s">
        <v>8</v>
      </c>
      <c r="F134" s="8"/>
    </row>
    <row r="135" spans="1:6" ht="15.75" customHeight="1">
      <c r="A135" s="7" t="str">
        <f>"23012515"</f>
        <v>23012515</v>
      </c>
      <c r="B135" s="7" t="str">
        <f t="shared" si="5"/>
        <v>230106</v>
      </c>
      <c r="C135" s="7" t="s">
        <v>15</v>
      </c>
      <c r="D135" s="7" t="str">
        <f>"刘邦"</f>
        <v>刘邦</v>
      </c>
      <c r="E135" s="10" t="s">
        <v>8</v>
      </c>
      <c r="F135" s="8"/>
    </row>
    <row r="136" spans="1:6" ht="15.75" customHeight="1">
      <c r="A136" s="7" t="str">
        <f>"23012613"</f>
        <v>23012613</v>
      </c>
      <c r="B136" s="7" t="str">
        <f t="shared" si="5"/>
        <v>230106</v>
      </c>
      <c r="C136" s="7" t="s">
        <v>15</v>
      </c>
      <c r="D136" s="7" t="str">
        <f>"丁天宇"</f>
        <v>丁天宇</v>
      </c>
      <c r="E136" s="10" t="s">
        <v>8</v>
      </c>
      <c r="F136" s="8"/>
    </row>
    <row r="137" spans="1:6" ht="15.75" customHeight="1">
      <c r="A137" s="7" t="str">
        <f>"23012619"</f>
        <v>23012619</v>
      </c>
      <c r="B137" s="7" t="str">
        <f t="shared" si="5"/>
        <v>230106</v>
      </c>
      <c r="C137" s="7" t="s">
        <v>15</v>
      </c>
      <c r="D137" s="7" t="str">
        <f>"戴冉"</f>
        <v>戴冉</v>
      </c>
      <c r="E137" s="10" t="s">
        <v>8</v>
      </c>
      <c r="F137" s="8"/>
    </row>
    <row r="138" spans="1:6" ht="15.75" customHeight="1">
      <c r="A138" s="7" t="str">
        <f>"23012609"</f>
        <v>23012609</v>
      </c>
      <c r="B138" s="7" t="str">
        <f t="shared" si="5"/>
        <v>230106</v>
      </c>
      <c r="C138" s="7" t="s">
        <v>15</v>
      </c>
      <c r="D138" s="7" t="str">
        <f>"孙梦寒"</f>
        <v>孙梦寒</v>
      </c>
      <c r="E138" s="10" t="s">
        <v>8</v>
      </c>
      <c r="F138" s="8"/>
    </row>
    <row r="139" spans="1:6" ht="15.75" customHeight="1">
      <c r="A139" s="7" t="str">
        <f>"23012612"</f>
        <v>23012612</v>
      </c>
      <c r="B139" s="7" t="str">
        <f t="shared" si="5"/>
        <v>230106</v>
      </c>
      <c r="C139" s="7" t="s">
        <v>15</v>
      </c>
      <c r="D139" s="7" t="str">
        <f>"王薛晴"</f>
        <v>王薛晴</v>
      </c>
      <c r="E139" s="10" t="s">
        <v>8</v>
      </c>
      <c r="F139" s="8"/>
    </row>
    <row r="140" spans="1:6" ht="15.75" customHeight="1">
      <c r="A140" s="7" t="str">
        <f>"23012618"</f>
        <v>23012618</v>
      </c>
      <c r="B140" s="7" t="str">
        <f t="shared" si="5"/>
        <v>230106</v>
      </c>
      <c r="C140" s="7" t="s">
        <v>15</v>
      </c>
      <c r="D140" s="7" t="str">
        <f>"冷慧聪"</f>
        <v>冷慧聪</v>
      </c>
      <c r="E140" s="10" t="s">
        <v>8</v>
      </c>
      <c r="F140" s="8"/>
    </row>
    <row r="141" spans="1:6" ht="15.75" customHeight="1">
      <c r="A141" s="7" t="str">
        <f>"23012517"</f>
        <v>23012517</v>
      </c>
      <c r="B141" s="7" t="str">
        <f t="shared" si="5"/>
        <v>230106</v>
      </c>
      <c r="C141" s="7" t="s">
        <v>15</v>
      </c>
      <c r="D141" s="7" t="str">
        <f>"张力"</f>
        <v>张力</v>
      </c>
      <c r="E141" s="10" t="s">
        <v>8</v>
      </c>
      <c r="F141" s="8"/>
    </row>
    <row r="142" spans="1:6" ht="15.75" customHeight="1">
      <c r="A142" s="7" t="str">
        <f>"23012529"</f>
        <v>23012529</v>
      </c>
      <c r="B142" s="7" t="str">
        <f t="shared" si="5"/>
        <v>230106</v>
      </c>
      <c r="C142" s="7" t="s">
        <v>15</v>
      </c>
      <c r="D142" s="7" t="str">
        <f>"张岩岩"</f>
        <v>张岩岩</v>
      </c>
      <c r="E142" s="10" t="s">
        <v>8</v>
      </c>
      <c r="F142" s="8"/>
    </row>
    <row r="143" spans="1:6" ht="15.75" customHeight="1">
      <c r="A143" s="7" t="str">
        <f>"23012711"</f>
        <v>23012711</v>
      </c>
      <c r="B143" s="7" t="str">
        <f t="shared" si="5"/>
        <v>230106</v>
      </c>
      <c r="C143" s="7" t="s">
        <v>15</v>
      </c>
      <c r="D143" s="7" t="str">
        <f>"许沫"</f>
        <v>许沫</v>
      </c>
      <c r="E143" s="11" t="s">
        <v>9</v>
      </c>
      <c r="F143" s="8"/>
    </row>
    <row r="144" spans="1:6" ht="15.75" customHeight="1">
      <c r="A144" s="7" t="str">
        <f>"23012521"</f>
        <v>23012521</v>
      </c>
      <c r="B144" s="7" t="str">
        <f t="shared" si="5"/>
        <v>230106</v>
      </c>
      <c r="C144" s="7" t="s">
        <v>15</v>
      </c>
      <c r="D144" s="7" t="str">
        <f>"赵天望"</f>
        <v>赵天望</v>
      </c>
      <c r="E144" s="10" t="s">
        <v>8</v>
      </c>
      <c r="F144" s="8"/>
    </row>
    <row r="145" spans="1:6" ht="15.75" customHeight="1">
      <c r="A145" s="7" t="str">
        <f>"23012615"</f>
        <v>23012615</v>
      </c>
      <c r="B145" s="7" t="str">
        <f t="shared" si="5"/>
        <v>230106</v>
      </c>
      <c r="C145" s="7" t="s">
        <v>15</v>
      </c>
      <c r="D145" s="7" t="str">
        <f>"朱择锌"</f>
        <v>朱择锌</v>
      </c>
      <c r="E145" s="10" t="s">
        <v>8</v>
      </c>
      <c r="F145" s="8"/>
    </row>
    <row r="146" spans="1:6" ht="15.75" customHeight="1">
      <c r="A146" s="7" t="str">
        <f>"23010811"</f>
        <v>23010811</v>
      </c>
      <c r="B146" s="7" t="str">
        <f aca="true" t="shared" si="6" ref="B146:B169">"230107"</f>
        <v>230107</v>
      </c>
      <c r="C146" s="7" t="s">
        <v>17</v>
      </c>
      <c r="D146" s="7" t="str">
        <f>"吴怡"</f>
        <v>吴怡</v>
      </c>
      <c r="E146" s="7" t="s">
        <v>8</v>
      </c>
      <c r="F146" s="8"/>
    </row>
    <row r="147" spans="1:6" ht="15.75" customHeight="1">
      <c r="A147" s="7" t="str">
        <f>"23010801"</f>
        <v>23010801</v>
      </c>
      <c r="B147" s="7" t="str">
        <f t="shared" si="6"/>
        <v>230107</v>
      </c>
      <c r="C147" s="7" t="s">
        <v>17</v>
      </c>
      <c r="D147" s="7" t="str">
        <f>"唐姣"</f>
        <v>唐姣</v>
      </c>
      <c r="E147" s="7" t="s">
        <v>8</v>
      </c>
      <c r="F147" s="8"/>
    </row>
    <row r="148" spans="1:6" ht="15.75" customHeight="1">
      <c r="A148" s="7" t="str">
        <f>"23010802"</f>
        <v>23010802</v>
      </c>
      <c r="B148" s="7" t="str">
        <f t="shared" si="6"/>
        <v>230107</v>
      </c>
      <c r="C148" s="7" t="s">
        <v>17</v>
      </c>
      <c r="D148" s="7" t="str">
        <f>"叶庆玲"</f>
        <v>叶庆玲</v>
      </c>
      <c r="E148" s="7" t="s">
        <v>8</v>
      </c>
      <c r="F148" s="8"/>
    </row>
    <row r="149" spans="1:6" ht="15.75" customHeight="1">
      <c r="A149" s="7" t="str">
        <f>"23011017"</f>
        <v>23011017</v>
      </c>
      <c r="B149" s="7" t="str">
        <f t="shared" si="6"/>
        <v>230107</v>
      </c>
      <c r="C149" s="7" t="s">
        <v>17</v>
      </c>
      <c r="D149" s="7" t="str">
        <f>"金芸"</f>
        <v>金芸</v>
      </c>
      <c r="E149" s="7" t="s">
        <v>8</v>
      </c>
      <c r="F149" s="8"/>
    </row>
    <row r="150" spans="1:6" ht="15.75" customHeight="1">
      <c r="A150" s="7" t="str">
        <f>"23010917"</f>
        <v>23010917</v>
      </c>
      <c r="B150" s="7" t="str">
        <f t="shared" si="6"/>
        <v>230107</v>
      </c>
      <c r="C150" s="7" t="s">
        <v>17</v>
      </c>
      <c r="D150" s="7" t="str">
        <f>"宫雪"</f>
        <v>宫雪</v>
      </c>
      <c r="E150" s="7" t="s">
        <v>8</v>
      </c>
      <c r="F150" s="8"/>
    </row>
    <row r="151" spans="1:6" ht="15.75" customHeight="1">
      <c r="A151" s="7" t="str">
        <f>"23010815"</f>
        <v>23010815</v>
      </c>
      <c r="B151" s="7" t="str">
        <f t="shared" si="6"/>
        <v>230107</v>
      </c>
      <c r="C151" s="7" t="s">
        <v>17</v>
      </c>
      <c r="D151" s="7" t="str">
        <f>"马雪"</f>
        <v>马雪</v>
      </c>
      <c r="E151" s="7" t="s">
        <v>8</v>
      </c>
      <c r="F151" s="8"/>
    </row>
    <row r="152" spans="1:6" ht="15.75" customHeight="1">
      <c r="A152" s="7" t="str">
        <f>"23010817"</f>
        <v>23010817</v>
      </c>
      <c r="B152" s="7" t="str">
        <f t="shared" si="6"/>
        <v>230107</v>
      </c>
      <c r="C152" s="7" t="s">
        <v>17</v>
      </c>
      <c r="D152" s="7" t="str">
        <f>"陈中艺"</f>
        <v>陈中艺</v>
      </c>
      <c r="E152" s="7" t="s">
        <v>8</v>
      </c>
      <c r="F152" s="8"/>
    </row>
    <row r="153" spans="1:6" ht="15.75" customHeight="1">
      <c r="A153" s="7" t="str">
        <f>"23010827"</f>
        <v>23010827</v>
      </c>
      <c r="B153" s="7" t="str">
        <f t="shared" si="6"/>
        <v>230107</v>
      </c>
      <c r="C153" s="7" t="s">
        <v>17</v>
      </c>
      <c r="D153" s="7" t="str">
        <f>"张丹丹"</f>
        <v>张丹丹</v>
      </c>
      <c r="E153" s="7" t="s">
        <v>8</v>
      </c>
      <c r="F153" s="8"/>
    </row>
    <row r="154" spans="1:6" ht="15.75" customHeight="1">
      <c r="A154" s="7" t="str">
        <f>"23010825"</f>
        <v>23010825</v>
      </c>
      <c r="B154" s="7" t="str">
        <f t="shared" si="6"/>
        <v>230107</v>
      </c>
      <c r="C154" s="7" t="s">
        <v>17</v>
      </c>
      <c r="D154" s="7" t="str">
        <f>"张乐乐"</f>
        <v>张乐乐</v>
      </c>
      <c r="E154" s="7" t="s">
        <v>8</v>
      </c>
      <c r="F154" s="8"/>
    </row>
    <row r="155" spans="1:6" ht="15.75" customHeight="1">
      <c r="A155" s="7" t="str">
        <f>"23010824"</f>
        <v>23010824</v>
      </c>
      <c r="B155" s="7" t="str">
        <f t="shared" si="6"/>
        <v>230107</v>
      </c>
      <c r="C155" s="7" t="s">
        <v>17</v>
      </c>
      <c r="D155" s="7" t="str">
        <f>"夏楠楠"</f>
        <v>夏楠楠</v>
      </c>
      <c r="E155" s="7" t="s">
        <v>8</v>
      </c>
      <c r="F155" s="8"/>
    </row>
    <row r="156" spans="1:6" ht="15.75" customHeight="1">
      <c r="A156" s="7" t="str">
        <f>"23010821"</f>
        <v>23010821</v>
      </c>
      <c r="B156" s="7" t="str">
        <f t="shared" si="6"/>
        <v>230107</v>
      </c>
      <c r="C156" s="7" t="s">
        <v>17</v>
      </c>
      <c r="D156" s="7" t="str">
        <f>"周会玲"</f>
        <v>周会玲</v>
      </c>
      <c r="E156" s="7" t="s">
        <v>8</v>
      </c>
      <c r="F156" s="8"/>
    </row>
    <row r="157" spans="1:6" ht="15.75" customHeight="1">
      <c r="A157" s="7" t="str">
        <f>"23010823"</f>
        <v>23010823</v>
      </c>
      <c r="B157" s="7" t="str">
        <f t="shared" si="6"/>
        <v>230107</v>
      </c>
      <c r="C157" s="7" t="s">
        <v>17</v>
      </c>
      <c r="D157" s="7" t="str">
        <f>"江珊"</f>
        <v>江珊</v>
      </c>
      <c r="E157" s="7" t="s">
        <v>8</v>
      </c>
      <c r="F157" s="8"/>
    </row>
    <row r="158" spans="1:6" ht="15.75" customHeight="1">
      <c r="A158" s="7" t="str">
        <f>"23010803"</f>
        <v>23010803</v>
      </c>
      <c r="B158" s="7" t="str">
        <f t="shared" si="6"/>
        <v>230107</v>
      </c>
      <c r="C158" s="7" t="s">
        <v>17</v>
      </c>
      <c r="D158" s="7" t="str">
        <f>"牛蒙蒙"</f>
        <v>牛蒙蒙</v>
      </c>
      <c r="E158" s="9" t="s">
        <v>9</v>
      </c>
      <c r="F158" s="8"/>
    </row>
    <row r="159" spans="1:6" ht="15.75" customHeight="1">
      <c r="A159" s="7" t="str">
        <f>"23010906"</f>
        <v>23010906</v>
      </c>
      <c r="B159" s="7" t="str">
        <f t="shared" si="6"/>
        <v>230107</v>
      </c>
      <c r="C159" s="7" t="s">
        <v>17</v>
      </c>
      <c r="D159" s="7" t="str">
        <f>"徐玲佳"</f>
        <v>徐玲佳</v>
      </c>
      <c r="E159" s="7" t="s">
        <v>8</v>
      </c>
      <c r="F159" s="8"/>
    </row>
    <row r="160" spans="1:6" ht="15.75" customHeight="1">
      <c r="A160" s="7" t="str">
        <f>"23011012"</f>
        <v>23011012</v>
      </c>
      <c r="B160" s="7" t="str">
        <f t="shared" si="6"/>
        <v>230107</v>
      </c>
      <c r="C160" s="7" t="s">
        <v>17</v>
      </c>
      <c r="D160" s="7" t="str">
        <f>"崔柏鹭"</f>
        <v>崔柏鹭</v>
      </c>
      <c r="E160" s="7" t="s">
        <v>8</v>
      </c>
      <c r="F160" s="8"/>
    </row>
    <row r="161" spans="1:6" ht="15.75" customHeight="1">
      <c r="A161" s="7" t="str">
        <f>"23010911"</f>
        <v>23010911</v>
      </c>
      <c r="B161" s="7" t="str">
        <f t="shared" si="6"/>
        <v>230107</v>
      </c>
      <c r="C161" s="7" t="s">
        <v>17</v>
      </c>
      <c r="D161" s="7" t="str">
        <f>"代光荣"</f>
        <v>代光荣</v>
      </c>
      <c r="E161" s="7" t="s">
        <v>8</v>
      </c>
      <c r="F161" s="8"/>
    </row>
    <row r="162" spans="1:6" ht="15.75" customHeight="1">
      <c r="A162" s="7" t="str">
        <f>"23011101"</f>
        <v>23011101</v>
      </c>
      <c r="B162" s="7" t="str">
        <f t="shared" si="6"/>
        <v>230107</v>
      </c>
      <c r="C162" s="7" t="s">
        <v>17</v>
      </c>
      <c r="D162" s="7" t="str">
        <f>"任文全"</f>
        <v>任文全</v>
      </c>
      <c r="E162" s="7" t="s">
        <v>8</v>
      </c>
      <c r="F162" s="8"/>
    </row>
    <row r="163" spans="1:6" ht="15.75" customHeight="1">
      <c r="A163" s="7" t="str">
        <f>"23010921"</f>
        <v>23010921</v>
      </c>
      <c r="B163" s="7" t="str">
        <f t="shared" si="6"/>
        <v>230107</v>
      </c>
      <c r="C163" s="7" t="s">
        <v>17</v>
      </c>
      <c r="D163" s="7" t="str">
        <f>"徐家乐"</f>
        <v>徐家乐</v>
      </c>
      <c r="E163" s="7" t="s">
        <v>8</v>
      </c>
      <c r="F163" s="8"/>
    </row>
    <row r="164" spans="1:6" ht="15.75" customHeight="1">
      <c r="A164" s="7" t="str">
        <f>"23011002"</f>
        <v>23011002</v>
      </c>
      <c r="B164" s="7" t="str">
        <f t="shared" si="6"/>
        <v>230107</v>
      </c>
      <c r="C164" s="7" t="s">
        <v>17</v>
      </c>
      <c r="D164" s="7" t="str">
        <f>"周天泽"</f>
        <v>周天泽</v>
      </c>
      <c r="E164" s="7" t="s">
        <v>8</v>
      </c>
      <c r="F164" s="8"/>
    </row>
    <row r="165" spans="1:6" ht="15.75" customHeight="1">
      <c r="A165" s="7" t="str">
        <f>"23011108"</f>
        <v>23011108</v>
      </c>
      <c r="B165" s="7" t="str">
        <f t="shared" si="6"/>
        <v>230107</v>
      </c>
      <c r="C165" s="7" t="s">
        <v>17</v>
      </c>
      <c r="D165" s="7" t="str">
        <f>"王智秀"</f>
        <v>王智秀</v>
      </c>
      <c r="E165" s="7" t="s">
        <v>8</v>
      </c>
      <c r="F165" s="8"/>
    </row>
    <row r="166" spans="1:6" ht="15.75" customHeight="1">
      <c r="A166" s="7" t="str">
        <f>"23010929"</f>
        <v>23010929</v>
      </c>
      <c r="B166" s="7" t="str">
        <f t="shared" si="6"/>
        <v>230107</v>
      </c>
      <c r="C166" s="7" t="s">
        <v>17</v>
      </c>
      <c r="D166" s="7" t="str">
        <f>"周唱唱"</f>
        <v>周唱唱</v>
      </c>
      <c r="E166" s="7" t="s">
        <v>8</v>
      </c>
      <c r="F166" s="8"/>
    </row>
    <row r="167" spans="1:6" ht="15.75" customHeight="1">
      <c r="A167" s="7" t="str">
        <f>"23010903"</f>
        <v>23010903</v>
      </c>
      <c r="B167" s="7" t="str">
        <f t="shared" si="6"/>
        <v>230107</v>
      </c>
      <c r="C167" s="7" t="s">
        <v>17</v>
      </c>
      <c r="D167" s="7" t="str">
        <f>"丁雪婷"</f>
        <v>丁雪婷</v>
      </c>
      <c r="E167" s="7" t="s">
        <v>8</v>
      </c>
      <c r="F167" s="8"/>
    </row>
    <row r="168" spans="1:6" ht="15.75" customHeight="1">
      <c r="A168" s="7" t="str">
        <f>"23010818"</f>
        <v>23010818</v>
      </c>
      <c r="B168" s="7" t="str">
        <f t="shared" si="6"/>
        <v>230107</v>
      </c>
      <c r="C168" s="7" t="s">
        <v>17</v>
      </c>
      <c r="D168" s="7" t="str">
        <f>"任雪蓓"</f>
        <v>任雪蓓</v>
      </c>
      <c r="E168" s="7" t="s">
        <v>8</v>
      </c>
      <c r="F168" s="8"/>
    </row>
    <row r="169" spans="1:6" ht="15.75" customHeight="1">
      <c r="A169" s="7" t="str">
        <f>"23010910"</f>
        <v>23010910</v>
      </c>
      <c r="B169" s="7" t="str">
        <f t="shared" si="6"/>
        <v>230107</v>
      </c>
      <c r="C169" s="7" t="s">
        <v>17</v>
      </c>
      <c r="D169" s="7" t="str">
        <f>"李皓晨"</f>
        <v>李皓晨</v>
      </c>
      <c r="E169" s="7" t="s">
        <v>8</v>
      </c>
      <c r="F169" s="8"/>
    </row>
    <row r="170" spans="1:6" ht="15.75" customHeight="1">
      <c r="A170" s="7" t="str">
        <f>"23011112"</f>
        <v>23011112</v>
      </c>
      <c r="B170" s="7" t="str">
        <f aca="true" t="shared" si="7" ref="B170:B193">"230108"</f>
        <v>230108</v>
      </c>
      <c r="C170" s="7" t="s">
        <v>18</v>
      </c>
      <c r="D170" s="7" t="str">
        <f>"柳丽萍"</f>
        <v>柳丽萍</v>
      </c>
      <c r="E170" s="10" t="s">
        <v>8</v>
      </c>
      <c r="F170" s="8"/>
    </row>
    <row r="171" spans="1:6" ht="15.75" customHeight="1">
      <c r="A171" s="7" t="str">
        <f>"23011121"</f>
        <v>23011121</v>
      </c>
      <c r="B171" s="7" t="str">
        <f t="shared" si="7"/>
        <v>230108</v>
      </c>
      <c r="C171" s="7" t="s">
        <v>18</v>
      </c>
      <c r="D171" s="7" t="str">
        <f>"蒋小玉"</f>
        <v>蒋小玉</v>
      </c>
      <c r="E171" s="10" t="s">
        <v>8</v>
      </c>
      <c r="F171" s="8"/>
    </row>
    <row r="172" spans="1:6" ht="15.75" customHeight="1">
      <c r="A172" s="7" t="str">
        <f>"23011128"</f>
        <v>23011128</v>
      </c>
      <c r="B172" s="7" t="str">
        <f t="shared" si="7"/>
        <v>230108</v>
      </c>
      <c r="C172" s="7" t="s">
        <v>18</v>
      </c>
      <c r="D172" s="7" t="str">
        <f>"丁珊珊"</f>
        <v>丁珊珊</v>
      </c>
      <c r="E172" s="10" t="s">
        <v>8</v>
      </c>
      <c r="F172" s="8"/>
    </row>
    <row r="173" spans="1:6" ht="15.75" customHeight="1">
      <c r="A173" s="7" t="str">
        <f>"23011124"</f>
        <v>23011124</v>
      </c>
      <c r="B173" s="7" t="str">
        <f t="shared" si="7"/>
        <v>230108</v>
      </c>
      <c r="C173" s="7" t="s">
        <v>18</v>
      </c>
      <c r="D173" s="7" t="str">
        <f>"邹丽"</f>
        <v>邹丽</v>
      </c>
      <c r="E173" s="10" t="s">
        <v>8</v>
      </c>
      <c r="F173" s="8"/>
    </row>
    <row r="174" spans="1:6" ht="15.75" customHeight="1">
      <c r="A174" s="7" t="str">
        <f>"23011215"</f>
        <v>23011215</v>
      </c>
      <c r="B174" s="7" t="str">
        <f t="shared" si="7"/>
        <v>230108</v>
      </c>
      <c r="C174" s="7" t="s">
        <v>18</v>
      </c>
      <c r="D174" s="7" t="str">
        <f>"雷玲"</f>
        <v>雷玲</v>
      </c>
      <c r="E174" s="10" t="s">
        <v>8</v>
      </c>
      <c r="F174" s="8"/>
    </row>
    <row r="175" spans="1:6" ht="15.75" customHeight="1">
      <c r="A175" s="7" t="str">
        <f>"23011120"</f>
        <v>23011120</v>
      </c>
      <c r="B175" s="7" t="str">
        <f t="shared" si="7"/>
        <v>230108</v>
      </c>
      <c r="C175" s="7" t="s">
        <v>18</v>
      </c>
      <c r="D175" s="7" t="str">
        <f>"邢梦雨"</f>
        <v>邢梦雨</v>
      </c>
      <c r="E175" s="10" t="s">
        <v>8</v>
      </c>
      <c r="F175" s="8"/>
    </row>
    <row r="176" spans="1:6" ht="15.75" customHeight="1">
      <c r="A176" s="7" t="str">
        <f>"23011203"</f>
        <v>23011203</v>
      </c>
      <c r="B176" s="7" t="str">
        <f t="shared" si="7"/>
        <v>230108</v>
      </c>
      <c r="C176" s="7" t="s">
        <v>18</v>
      </c>
      <c r="D176" s="7" t="str">
        <f>"张雪林"</f>
        <v>张雪林</v>
      </c>
      <c r="E176" s="10" t="s">
        <v>8</v>
      </c>
      <c r="F176" s="8"/>
    </row>
    <row r="177" spans="1:6" ht="15.75" customHeight="1">
      <c r="A177" s="7" t="str">
        <f>"23011212"</f>
        <v>23011212</v>
      </c>
      <c r="B177" s="7" t="str">
        <f t="shared" si="7"/>
        <v>230108</v>
      </c>
      <c r="C177" s="7" t="s">
        <v>18</v>
      </c>
      <c r="D177" s="7" t="str">
        <f>"胡成艳"</f>
        <v>胡成艳</v>
      </c>
      <c r="E177" s="10" t="s">
        <v>8</v>
      </c>
      <c r="F177" s="8"/>
    </row>
    <row r="178" spans="1:6" ht="15.75" customHeight="1">
      <c r="A178" s="7" t="str">
        <f>"23011320"</f>
        <v>23011320</v>
      </c>
      <c r="B178" s="7" t="str">
        <f t="shared" si="7"/>
        <v>230108</v>
      </c>
      <c r="C178" s="7" t="s">
        <v>18</v>
      </c>
      <c r="D178" s="7" t="str">
        <f>"常可仁"</f>
        <v>常可仁</v>
      </c>
      <c r="E178" s="10" t="s">
        <v>8</v>
      </c>
      <c r="F178" s="8"/>
    </row>
    <row r="179" spans="1:6" ht="15.75" customHeight="1">
      <c r="A179" s="7" t="str">
        <f>"23011226"</f>
        <v>23011226</v>
      </c>
      <c r="B179" s="7" t="str">
        <f t="shared" si="7"/>
        <v>230108</v>
      </c>
      <c r="C179" s="7" t="s">
        <v>18</v>
      </c>
      <c r="D179" s="7" t="str">
        <f>"李嘉慧"</f>
        <v>李嘉慧</v>
      </c>
      <c r="E179" s="10" t="s">
        <v>8</v>
      </c>
      <c r="F179" s="8"/>
    </row>
    <row r="180" spans="1:6" ht="15.75" customHeight="1">
      <c r="A180" s="7" t="str">
        <f>"23011219"</f>
        <v>23011219</v>
      </c>
      <c r="B180" s="7" t="str">
        <f t="shared" si="7"/>
        <v>230108</v>
      </c>
      <c r="C180" s="7" t="s">
        <v>18</v>
      </c>
      <c r="D180" s="7" t="str">
        <f>"戴欠南"</f>
        <v>戴欠南</v>
      </c>
      <c r="E180" s="10" t="s">
        <v>8</v>
      </c>
      <c r="F180" s="8"/>
    </row>
    <row r="181" spans="1:6" ht="15.75" customHeight="1">
      <c r="A181" s="7" t="str">
        <f>"23011414"</f>
        <v>23011414</v>
      </c>
      <c r="B181" s="7" t="str">
        <f t="shared" si="7"/>
        <v>230108</v>
      </c>
      <c r="C181" s="7" t="s">
        <v>18</v>
      </c>
      <c r="D181" s="7" t="str">
        <f>"李雅林"</f>
        <v>李雅林</v>
      </c>
      <c r="E181" s="10" t="s">
        <v>8</v>
      </c>
      <c r="F181" s="8"/>
    </row>
    <row r="182" spans="1:6" ht="15.75" customHeight="1">
      <c r="A182" s="7" t="str">
        <f>"23011326"</f>
        <v>23011326</v>
      </c>
      <c r="B182" s="7" t="str">
        <f t="shared" si="7"/>
        <v>230108</v>
      </c>
      <c r="C182" s="7" t="s">
        <v>18</v>
      </c>
      <c r="D182" s="7" t="str">
        <f>"李进"</f>
        <v>李进</v>
      </c>
      <c r="E182" s="10" t="s">
        <v>8</v>
      </c>
      <c r="F182" s="8"/>
    </row>
    <row r="183" spans="1:6" ht="15.75" customHeight="1">
      <c r="A183" s="7" t="str">
        <f>"23011229"</f>
        <v>23011229</v>
      </c>
      <c r="B183" s="7" t="str">
        <f t="shared" si="7"/>
        <v>230108</v>
      </c>
      <c r="C183" s="7" t="s">
        <v>18</v>
      </c>
      <c r="D183" s="7" t="str">
        <f>"童亚红"</f>
        <v>童亚红</v>
      </c>
      <c r="E183" s="10" t="s">
        <v>8</v>
      </c>
      <c r="F183" s="8"/>
    </row>
    <row r="184" spans="1:6" ht="15.75" customHeight="1">
      <c r="A184" s="7" t="str">
        <f>"23011126"</f>
        <v>23011126</v>
      </c>
      <c r="B184" s="7" t="str">
        <f t="shared" si="7"/>
        <v>230108</v>
      </c>
      <c r="C184" s="7" t="s">
        <v>18</v>
      </c>
      <c r="D184" s="7" t="str">
        <f>"侯煜"</f>
        <v>侯煜</v>
      </c>
      <c r="E184" s="10" t="s">
        <v>8</v>
      </c>
      <c r="F184" s="8"/>
    </row>
    <row r="185" spans="1:6" ht="15.75" customHeight="1">
      <c r="A185" s="7" t="str">
        <f>"23011416"</f>
        <v>23011416</v>
      </c>
      <c r="B185" s="7" t="str">
        <f t="shared" si="7"/>
        <v>230108</v>
      </c>
      <c r="C185" s="7" t="s">
        <v>18</v>
      </c>
      <c r="D185" s="7" t="str">
        <f>"赵楠"</f>
        <v>赵楠</v>
      </c>
      <c r="E185" s="10" t="s">
        <v>8</v>
      </c>
      <c r="F185" s="8"/>
    </row>
    <row r="186" spans="1:6" ht="15.75" customHeight="1">
      <c r="A186" s="7" t="str">
        <f>"23011328"</f>
        <v>23011328</v>
      </c>
      <c r="B186" s="7" t="str">
        <f t="shared" si="7"/>
        <v>230108</v>
      </c>
      <c r="C186" s="7" t="s">
        <v>18</v>
      </c>
      <c r="D186" s="7" t="str">
        <f>"郭晨杰"</f>
        <v>郭晨杰</v>
      </c>
      <c r="E186" s="10" t="s">
        <v>8</v>
      </c>
      <c r="F186" s="8"/>
    </row>
    <row r="187" spans="1:6" ht="15.75" customHeight="1">
      <c r="A187" s="7" t="str">
        <f>"23011129"</f>
        <v>23011129</v>
      </c>
      <c r="B187" s="7" t="str">
        <f t="shared" si="7"/>
        <v>230108</v>
      </c>
      <c r="C187" s="7" t="s">
        <v>18</v>
      </c>
      <c r="D187" s="7" t="str">
        <f>"张洪备"</f>
        <v>张洪备</v>
      </c>
      <c r="E187" s="10" t="s">
        <v>8</v>
      </c>
      <c r="F187" s="8"/>
    </row>
    <row r="188" spans="1:6" ht="15.75" customHeight="1">
      <c r="A188" s="7" t="str">
        <f>"23011211"</f>
        <v>23011211</v>
      </c>
      <c r="B188" s="7" t="str">
        <f t="shared" si="7"/>
        <v>230108</v>
      </c>
      <c r="C188" s="7" t="s">
        <v>18</v>
      </c>
      <c r="D188" s="7" t="str">
        <f>"周静娴"</f>
        <v>周静娴</v>
      </c>
      <c r="E188" s="10" t="s">
        <v>8</v>
      </c>
      <c r="F188" s="8"/>
    </row>
    <row r="189" spans="1:6" ht="15.75" customHeight="1">
      <c r="A189" s="7" t="str">
        <f>"23011423"</f>
        <v>23011423</v>
      </c>
      <c r="B189" s="7" t="str">
        <f t="shared" si="7"/>
        <v>230108</v>
      </c>
      <c r="C189" s="7" t="s">
        <v>18</v>
      </c>
      <c r="D189" s="7" t="str">
        <f>"李瑀珂"</f>
        <v>李瑀珂</v>
      </c>
      <c r="E189" s="10" t="s">
        <v>8</v>
      </c>
      <c r="F189" s="8"/>
    </row>
    <row r="190" spans="1:6" ht="15.75" customHeight="1">
      <c r="A190" s="7" t="str">
        <f>"23011218"</f>
        <v>23011218</v>
      </c>
      <c r="B190" s="7" t="str">
        <f t="shared" si="7"/>
        <v>230108</v>
      </c>
      <c r="C190" s="7" t="s">
        <v>18</v>
      </c>
      <c r="D190" s="7" t="str">
        <f>"包亚琴"</f>
        <v>包亚琴</v>
      </c>
      <c r="E190" s="10" t="s">
        <v>8</v>
      </c>
      <c r="F190" s="8"/>
    </row>
    <row r="191" spans="1:6" ht="15.75" customHeight="1">
      <c r="A191" s="7" t="str">
        <f>"23011419"</f>
        <v>23011419</v>
      </c>
      <c r="B191" s="7" t="str">
        <f t="shared" si="7"/>
        <v>230108</v>
      </c>
      <c r="C191" s="7" t="s">
        <v>18</v>
      </c>
      <c r="D191" s="7" t="str">
        <f>"郭子晴"</f>
        <v>郭子晴</v>
      </c>
      <c r="E191" s="10" t="s">
        <v>8</v>
      </c>
      <c r="F191" s="8"/>
    </row>
    <row r="192" spans="1:6" ht="15.75" customHeight="1">
      <c r="A192" s="7" t="str">
        <f>"23011324"</f>
        <v>23011324</v>
      </c>
      <c r="B192" s="7" t="str">
        <f t="shared" si="7"/>
        <v>230108</v>
      </c>
      <c r="C192" s="7" t="s">
        <v>18</v>
      </c>
      <c r="D192" s="7" t="str">
        <f>"惠伟"</f>
        <v>惠伟</v>
      </c>
      <c r="E192" s="10" t="s">
        <v>8</v>
      </c>
      <c r="F192" s="8"/>
    </row>
    <row r="193" spans="1:6" ht="15.75" customHeight="1">
      <c r="A193" s="7" t="str">
        <f>"23011401"</f>
        <v>23011401</v>
      </c>
      <c r="B193" s="7" t="str">
        <f t="shared" si="7"/>
        <v>230108</v>
      </c>
      <c r="C193" s="7" t="s">
        <v>18</v>
      </c>
      <c r="D193" s="7" t="str">
        <f>" 周于涵"</f>
        <v> 周于涵</v>
      </c>
      <c r="E193" s="10" t="s">
        <v>8</v>
      </c>
      <c r="F193" s="8"/>
    </row>
    <row r="194" spans="1:6" ht="15.75" customHeight="1">
      <c r="A194" s="7" t="str">
        <f>"23011725"</f>
        <v>23011725</v>
      </c>
      <c r="B194" s="7" t="str">
        <f aca="true" t="shared" si="8" ref="B194:B217">"230109"</f>
        <v>230109</v>
      </c>
      <c r="C194" s="7" t="s">
        <v>19</v>
      </c>
      <c r="D194" s="7" t="str">
        <f>"刘新春"</f>
        <v>刘新春</v>
      </c>
      <c r="E194" s="7" t="s">
        <v>8</v>
      </c>
      <c r="F194" s="8"/>
    </row>
    <row r="195" spans="1:6" ht="15.75" customHeight="1">
      <c r="A195" s="7" t="str">
        <f>"23011729"</f>
        <v>23011729</v>
      </c>
      <c r="B195" s="7" t="str">
        <f t="shared" si="8"/>
        <v>230109</v>
      </c>
      <c r="C195" s="7" t="s">
        <v>19</v>
      </c>
      <c r="D195" s="7" t="str">
        <f>"单晴晴"</f>
        <v>单晴晴</v>
      </c>
      <c r="E195" s="7" t="s">
        <v>8</v>
      </c>
      <c r="F195" s="8"/>
    </row>
    <row r="196" spans="1:6" ht="15.75" customHeight="1">
      <c r="A196" s="7" t="str">
        <f>"23011611"</f>
        <v>23011611</v>
      </c>
      <c r="B196" s="7" t="str">
        <f t="shared" si="8"/>
        <v>230109</v>
      </c>
      <c r="C196" s="7" t="s">
        <v>19</v>
      </c>
      <c r="D196" s="7" t="str">
        <f>"魏魏"</f>
        <v>魏魏</v>
      </c>
      <c r="E196" s="7" t="s">
        <v>8</v>
      </c>
      <c r="F196" s="8"/>
    </row>
    <row r="197" spans="1:6" ht="15.75" customHeight="1">
      <c r="A197" s="7" t="str">
        <f>"23011718"</f>
        <v>23011718</v>
      </c>
      <c r="B197" s="7" t="str">
        <f t="shared" si="8"/>
        <v>230109</v>
      </c>
      <c r="C197" s="7" t="s">
        <v>19</v>
      </c>
      <c r="D197" s="7" t="str">
        <f>"汤王燕"</f>
        <v>汤王燕</v>
      </c>
      <c r="E197" s="7" t="s">
        <v>8</v>
      </c>
      <c r="F197" s="8"/>
    </row>
    <row r="198" spans="1:6" ht="15.75" customHeight="1">
      <c r="A198" s="7" t="str">
        <f>"23011705"</f>
        <v>23011705</v>
      </c>
      <c r="B198" s="7" t="str">
        <f t="shared" si="8"/>
        <v>230109</v>
      </c>
      <c r="C198" s="7" t="s">
        <v>19</v>
      </c>
      <c r="D198" s="7" t="str">
        <f>"苏静静"</f>
        <v>苏静静</v>
      </c>
      <c r="E198" s="7" t="s">
        <v>8</v>
      </c>
      <c r="F198" s="8"/>
    </row>
    <row r="199" spans="1:6" ht="15.75" customHeight="1">
      <c r="A199" s="7" t="str">
        <f>"23011609"</f>
        <v>23011609</v>
      </c>
      <c r="B199" s="7" t="str">
        <f t="shared" si="8"/>
        <v>230109</v>
      </c>
      <c r="C199" s="7" t="s">
        <v>19</v>
      </c>
      <c r="D199" s="7" t="str">
        <f>"张玉"</f>
        <v>张玉</v>
      </c>
      <c r="E199" s="7" t="s">
        <v>8</v>
      </c>
      <c r="F199" s="8"/>
    </row>
    <row r="200" spans="1:6" ht="15.75" customHeight="1">
      <c r="A200" s="7" t="str">
        <f>"23011610"</f>
        <v>23011610</v>
      </c>
      <c r="B200" s="7" t="str">
        <f t="shared" si="8"/>
        <v>230109</v>
      </c>
      <c r="C200" s="7" t="s">
        <v>19</v>
      </c>
      <c r="D200" s="7" t="str">
        <f>"范慧茹"</f>
        <v>范慧茹</v>
      </c>
      <c r="E200" s="7" t="s">
        <v>8</v>
      </c>
      <c r="F200" s="8"/>
    </row>
    <row r="201" spans="1:6" ht="15.75" customHeight="1">
      <c r="A201" s="7" t="str">
        <f>"23011724"</f>
        <v>23011724</v>
      </c>
      <c r="B201" s="7" t="str">
        <f t="shared" si="8"/>
        <v>230109</v>
      </c>
      <c r="C201" s="7" t="s">
        <v>19</v>
      </c>
      <c r="D201" s="7" t="str">
        <f>"胡攀攀"</f>
        <v>胡攀攀</v>
      </c>
      <c r="E201" s="7" t="s">
        <v>8</v>
      </c>
      <c r="F201" s="8"/>
    </row>
    <row r="202" spans="1:6" ht="15.75" customHeight="1">
      <c r="A202" s="7" t="str">
        <f>"23011501"</f>
        <v>23011501</v>
      </c>
      <c r="B202" s="7" t="str">
        <f t="shared" si="8"/>
        <v>230109</v>
      </c>
      <c r="C202" s="7" t="s">
        <v>19</v>
      </c>
      <c r="D202" s="7" t="str">
        <f>"柴晓霞"</f>
        <v>柴晓霞</v>
      </c>
      <c r="E202" s="7" t="s">
        <v>8</v>
      </c>
      <c r="F202" s="8"/>
    </row>
    <row r="203" spans="1:6" ht="15.75" customHeight="1">
      <c r="A203" s="7" t="str">
        <f>"23011715"</f>
        <v>23011715</v>
      </c>
      <c r="B203" s="7" t="str">
        <f t="shared" si="8"/>
        <v>230109</v>
      </c>
      <c r="C203" s="7" t="s">
        <v>19</v>
      </c>
      <c r="D203" s="7" t="str">
        <f>"马子怡"</f>
        <v>马子怡</v>
      </c>
      <c r="E203" s="7" t="s">
        <v>8</v>
      </c>
      <c r="F203" s="8"/>
    </row>
    <row r="204" spans="1:6" ht="15.75" customHeight="1">
      <c r="A204" s="7" t="str">
        <f>"23011727"</f>
        <v>23011727</v>
      </c>
      <c r="B204" s="7" t="str">
        <f t="shared" si="8"/>
        <v>230109</v>
      </c>
      <c r="C204" s="7" t="s">
        <v>19</v>
      </c>
      <c r="D204" s="7" t="str">
        <f>"陈冉"</f>
        <v>陈冉</v>
      </c>
      <c r="E204" s="7" t="s">
        <v>8</v>
      </c>
      <c r="F204" s="8"/>
    </row>
    <row r="205" spans="1:6" ht="15.75" customHeight="1">
      <c r="A205" s="7" t="str">
        <f>"23011515"</f>
        <v>23011515</v>
      </c>
      <c r="B205" s="7" t="str">
        <f t="shared" si="8"/>
        <v>230109</v>
      </c>
      <c r="C205" s="7" t="s">
        <v>19</v>
      </c>
      <c r="D205" s="7" t="str">
        <f>"刘丹"</f>
        <v>刘丹</v>
      </c>
      <c r="E205" s="7" t="s">
        <v>8</v>
      </c>
      <c r="F205" s="8"/>
    </row>
    <row r="206" spans="1:6" ht="15.75" customHeight="1">
      <c r="A206" s="7" t="str">
        <f>"23011701"</f>
        <v>23011701</v>
      </c>
      <c r="B206" s="7" t="str">
        <f t="shared" si="8"/>
        <v>230109</v>
      </c>
      <c r="C206" s="7" t="s">
        <v>19</v>
      </c>
      <c r="D206" s="7" t="str">
        <f>"应贤平"</f>
        <v>应贤平</v>
      </c>
      <c r="E206" s="7" t="s">
        <v>8</v>
      </c>
      <c r="F206" s="8"/>
    </row>
    <row r="207" spans="1:6" ht="15.75" customHeight="1">
      <c r="A207" s="7" t="str">
        <f>"23011509"</f>
        <v>23011509</v>
      </c>
      <c r="B207" s="7" t="str">
        <f t="shared" si="8"/>
        <v>230109</v>
      </c>
      <c r="C207" s="7" t="s">
        <v>19</v>
      </c>
      <c r="D207" s="7" t="str">
        <f>"董晓晴"</f>
        <v>董晓晴</v>
      </c>
      <c r="E207" s="7" t="s">
        <v>8</v>
      </c>
      <c r="F207" s="8"/>
    </row>
    <row r="208" spans="1:6" ht="15.75" customHeight="1">
      <c r="A208" s="7" t="str">
        <f>"23011524"</f>
        <v>23011524</v>
      </c>
      <c r="B208" s="7" t="str">
        <f t="shared" si="8"/>
        <v>230109</v>
      </c>
      <c r="C208" s="7" t="s">
        <v>19</v>
      </c>
      <c r="D208" s="7" t="str">
        <f>"吴学忠"</f>
        <v>吴学忠</v>
      </c>
      <c r="E208" s="7" t="s">
        <v>8</v>
      </c>
      <c r="F208" s="8"/>
    </row>
    <row r="209" spans="1:6" ht="15.75" customHeight="1">
      <c r="A209" s="7" t="str">
        <f>"23011726"</f>
        <v>23011726</v>
      </c>
      <c r="B209" s="7" t="str">
        <f t="shared" si="8"/>
        <v>230109</v>
      </c>
      <c r="C209" s="7" t="s">
        <v>19</v>
      </c>
      <c r="D209" s="7" t="str">
        <f>"何雪慧"</f>
        <v>何雪慧</v>
      </c>
      <c r="E209" s="7" t="s">
        <v>8</v>
      </c>
      <c r="F209" s="8"/>
    </row>
    <row r="210" spans="1:6" ht="15.75" customHeight="1">
      <c r="A210" s="7" t="str">
        <f>"23011628"</f>
        <v>23011628</v>
      </c>
      <c r="B210" s="7" t="str">
        <f t="shared" si="8"/>
        <v>230109</v>
      </c>
      <c r="C210" s="7" t="s">
        <v>19</v>
      </c>
      <c r="D210" s="7" t="str">
        <f>"孟心悦"</f>
        <v>孟心悦</v>
      </c>
      <c r="E210" s="7" t="s">
        <v>8</v>
      </c>
      <c r="F210" s="8"/>
    </row>
    <row r="211" spans="1:6" ht="15.75" customHeight="1">
      <c r="A211" s="7" t="str">
        <f>"23011624"</f>
        <v>23011624</v>
      </c>
      <c r="B211" s="7" t="str">
        <f t="shared" si="8"/>
        <v>230109</v>
      </c>
      <c r="C211" s="7" t="s">
        <v>19</v>
      </c>
      <c r="D211" s="7" t="str">
        <f>"胡丹丹"</f>
        <v>胡丹丹</v>
      </c>
      <c r="E211" s="7" t="s">
        <v>8</v>
      </c>
      <c r="F211" s="8"/>
    </row>
    <row r="212" spans="1:6" ht="15.75" customHeight="1">
      <c r="A212" s="7" t="str">
        <f>"23011614"</f>
        <v>23011614</v>
      </c>
      <c r="B212" s="7" t="str">
        <f t="shared" si="8"/>
        <v>230109</v>
      </c>
      <c r="C212" s="7" t="s">
        <v>19</v>
      </c>
      <c r="D212" s="7" t="str">
        <f>"冷燕"</f>
        <v>冷燕</v>
      </c>
      <c r="E212" s="7" t="s">
        <v>8</v>
      </c>
      <c r="F212" s="8"/>
    </row>
    <row r="213" spans="1:6" ht="15.75" customHeight="1">
      <c r="A213" s="7" t="str">
        <f>"23011516"</f>
        <v>23011516</v>
      </c>
      <c r="B213" s="7" t="str">
        <f t="shared" si="8"/>
        <v>230109</v>
      </c>
      <c r="C213" s="7" t="s">
        <v>19</v>
      </c>
      <c r="D213" s="7" t="str">
        <f>"周九凤"</f>
        <v>周九凤</v>
      </c>
      <c r="E213" s="7" t="s">
        <v>8</v>
      </c>
      <c r="F213" s="8"/>
    </row>
    <row r="214" spans="1:6" ht="15.75" customHeight="1">
      <c r="A214" s="7" t="str">
        <f>"23011507"</f>
        <v>23011507</v>
      </c>
      <c r="B214" s="7" t="str">
        <f t="shared" si="8"/>
        <v>230109</v>
      </c>
      <c r="C214" s="7" t="s">
        <v>19</v>
      </c>
      <c r="D214" s="7" t="str">
        <f>"李慧敏"</f>
        <v>李慧敏</v>
      </c>
      <c r="E214" s="7" t="s">
        <v>8</v>
      </c>
      <c r="F214" s="8"/>
    </row>
    <row r="215" spans="1:6" ht="15.75" customHeight="1">
      <c r="A215" s="7" t="str">
        <f>"23011714"</f>
        <v>23011714</v>
      </c>
      <c r="B215" s="7" t="str">
        <f t="shared" si="8"/>
        <v>230109</v>
      </c>
      <c r="C215" s="7" t="s">
        <v>19</v>
      </c>
      <c r="D215" s="7" t="str">
        <f>"肖云芳"</f>
        <v>肖云芳</v>
      </c>
      <c r="E215" s="7" t="s">
        <v>8</v>
      </c>
      <c r="F215" s="8"/>
    </row>
    <row r="216" spans="1:6" ht="15.75" customHeight="1">
      <c r="A216" s="7" t="str">
        <f>"23011502"</f>
        <v>23011502</v>
      </c>
      <c r="B216" s="7" t="str">
        <f t="shared" si="8"/>
        <v>230109</v>
      </c>
      <c r="C216" s="7" t="s">
        <v>19</v>
      </c>
      <c r="D216" s="7" t="str">
        <f>"姜玉玉"</f>
        <v>姜玉玉</v>
      </c>
      <c r="E216" s="7" t="s">
        <v>8</v>
      </c>
      <c r="F216" s="8"/>
    </row>
    <row r="217" spans="1:6" ht="15.75" customHeight="1">
      <c r="A217" s="7" t="str">
        <f>"23011606"</f>
        <v>23011606</v>
      </c>
      <c r="B217" s="7" t="str">
        <f t="shared" si="8"/>
        <v>230109</v>
      </c>
      <c r="C217" s="7" t="s">
        <v>19</v>
      </c>
      <c r="D217" s="7" t="str">
        <f>"祝叶"</f>
        <v>祝叶</v>
      </c>
      <c r="E217" s="7" t="s">
        <v>8</v>
      </c>
      <c r="F217" s="8"/>
    </row>
    <row r="218" spans="1:6" ht="15.75" customHeight="1">
      <c r="A218" s="7" t="str">
        <f>"23011823"</f>
        <v>23011823</v>
      </c>
      <c r="B218" s="7" t="str">
        <f aca="true" t="shared" si="9" ref="B218:B241">"230110"</f>
        <v>230110</v>
      </c>
      <c r="C218" s="7" t="s">
        <v>20</v>
      </c>
      <c r="D218" s="7" t="str">
        <f>"刘慧珺"</f>
        <v>刘慧珺</v>
      </c>
      <c r="E218" s="10" t="s">
        <v>8</v>
      </c>
      <c r="F218" s="8"/>
    </row>
    <row r="219" spans="1:6" ht="15.75" customHeight="1">
      <c r="A219" s="7" t="str">
        <f>"23011813"</f>
        <v>23011813</v>
      </c>
      <c r="B219" s="7" t="str">
        <f t="shared" si="9"/>
        <v>230110</v>
      </c>
      <c r="C219" s="7" t="s">
        <v>20</v>
      </c>
      <c r="D219" s="7" t="str">
        <f>"陈勇"</f>
        <v>陈勇</v>
      </c>
      <c r="E219" s="10" t="s">
        <v>8</v>
      </c>
      <c r="F219" s="8"/>
    </row>
    <row r="220" spans="1:6" ht="15.75" customHeight="1">
      <c r="A220" s="7" t="str">
        <f>"23011927"</f>
        <v>23011927</v>
      </c>
      <c r="B220" s="7" t="str">
        <f t="shared" si="9"/>
        <v>230110</v>
      </c>
      <c r="C220" s="7" t="s">
        <v>20</v>
      </c>
      <c r="D220" s="7" t="str">
        <f>"李看远"</f>
        <v>李看远</v>
      </c>
      <c r="E220" s="10" t="s">
        <v>8</v>
      </c>
      <c r="F220" s="8"/>
    </row>
    <row r="221" spans="1:6" ht="15.75" customHeight="1">
      <c r="A221" s="7" t="str">
        <f>"23011930"</f>
        <v>23011930</v>
      </c>
      <c r="B221" s="7" t="str">
        <f t="shared" si="9"/>
        <v>230110</v>
      </c>
      <c r="C221" s="7" t="s">
        <v>20</v>
      </c>
      <c r="D221" s="7" t="str">
        <f>"吴双"</f>
        <v>吴双</v>
      </c>
      <c r="E221" s="10" t="s">
        <v>8</v>
      </c>
      <c r="F221" s="8"/>
    </row>
    <row r="222" spans="1:6" ht="15.75" customHeight="1">
      <c r="A222" s="7" t="str">
        <f>"23011902"</f>
        <v>23011902</v>
      </c>
      <c r="B222" s="7" t="str">
        <f t="shared" si="9"/>
        <v>230110</v>
      </c>
      <c r="C222" s="7" t="s">
        <v>20</v>
      </c>
      <c r="D222" s="7" t="str">
        <f>"王洪星"</f>
        <v>王洪星</v>
      </c>
      <c r="E222" s="10" t="s">
        <v>8</v>
      </c>
      <c r="F222" s="8"/>
    </row>
    <row r="223" spans="1:6" ht="15.75" customHeight="1">
      <c r="A223" s="7" t="str">
        <f>"23011928"</f>
        <v>23011928</v>
      </c>
      <c r="B223" s="7" t="str">
        <f t="shared" si="9"/>
        <v>230110</v>
      </c>
      <c r="C223" s="7" t="s">
        <v>20</v>
      </c>
      <c r="D223" s="7" t="str">
        <f>"何子佳"</f>
        <v>何子佳</v>
      </c>
      <c r="E223" s="10" t="s">
        <v>8</v>
      </c>
      <c r="F223" s="8"/>
    </row>
    <row r="224" spans="1:6" ht="15.75" customHeight="1">
      <c r="A224" s="7" t="str">
        <f>"23011817"</f>
        <v>23011817</v>
      </c>
      <c r="B224" s="7" t="str">
        <f t="shared" si="9"/>
        <v>230110</v>
      </c>
      <c r="C224" s="7" t="s">
        <v>20</v>
      </c>
      <c r="D224" s="7" t="str">
        <f>"夏楠楠"</f>
        <v>夏楠楠</v>
      </c>
      <c r="E224" s="10" t="s">
        <v>8</v>
      </c>
      <c r="F224" s="8"/>
    </row>
    <row r="225" spans="1:6" ht="15.75" customHeight="1">
      <c r="A225" s="7" t="str">
        <f>"23011923"</f>
        <v>23011923</v>
      </c>
      <c r="B225" s="7" t="str">
        <f t="shared" si="9"/>
        <v>230110</v>
      </c>
      <c r="C225" s="7" t="s">
        <v>20</v>
      </c>
      <c r="D225" s="7" t="str">
        <f>"徐奎娟"</f>
        <v>徐奎娟</v>
      </c>
      <c r="E225" s="10" t="s">
        <v>8</v>
      </c>
      <c r="F225" s="8"/>
    </row>
    <row r="226" spans="1:6" ht="15.75" customHeight="1">
      <c r="A226" s="7" t="str">
        <f>"23011828"</f>
        <v>23011828</v>
      </c>
      <c r="B226" s="7" t="str">
        <f t="shared" si="9"/>
        <v>230110</v>
      </c>
      <c r="C226" s="7" t="s">
        <v>20</v>
      </c>
      <c r="D226" s="7" t="str">
        <f>"胡香妹"</f>
        <v>胡香妹</v>
      </c>
      <c r="E226" s="10" t="s">
        <v>8</v>
      </c>
      <c r="F226" s="8"/>
    </row>
    <row r="227" spans="1:6" ht="15.75" customHeight="1">
      <c r="A227" s="7" t="str">
        <f>"23011815"</f>
        <v>23011815</v>
      </c>
      <c r="B227" s="7" t="str">
        <f t="shared" si="9"/>
        <v>230110</v>
      </c>
      <c r="C227" s="7" t="s">
        <v>20</v>
      </c>
      <c r="D227" s="7" t="str">
        <f>"李雪婷"</f>
        <v>李雪婷</v>
      </c>
      <c r="E227" s="10" t="s">
        <v>8</v>
      </c>
      <c r="F227" s="8"/>
    </row>
    <row r="228" spans="1:6" ht="15.75" customHeight="1">
      <c r="A228" s="7" t="str">
        <f>"23012024"</f>
        <v>23012024</v>
      </c>
      <c r="B228" s="7" t="str">
        <f t="shared" si="9"/>
        <v>230110</v>
      </c>
      <c r="C228" s="7" t="s">
        <v>20</v>
      </c>
      <c r="D228" s="7" t="str">
        <f>"过雪燕"</f>
        <v>过雪燕</v>
      </c>
      <c r="E228" s="10" t="s">
        <v>8</v>
      </c>
      <c r="F228" s="8"/>
    </row>
    <row r="229" spans="1:6" ht="15.75" customHeight="1">
      <c r="A229" s="7" t="str">
        <f>"23011824"</f>
        <v>23011824</v>
      </c>
      <c r="B229" s="7" t="str">
        <f t="shared" si="9"/>
        <v>230110</v>
      </c>
      <c r="C229" s="7" t="s">
        <v>20</v>
      </c>
      <c r="D229" s="7" t="str">
        <f>"李楠楠"</f>
        <v>李楠楠</v>
      </c>
      <c r="E229" s="10" t="s">
        <v>8</v>
      </c>
      <c r="F229" s="8"/>
    </row>
    <row r="230" spans="1:6" ht="15.75" customHeight="1">
      <c r="A230" s="7" t="str">
        <f>"23012030"</f>
        <v>23012030</v>
      </c>
      <c r="B230" s="7" t="str">
        <f t="shared" si="9"/>
        <v>230110</v>
      </c>
      <c r="C230" s="7" t="s">
        <v>20</v>
      </c>
      <c r="D230" s="7" t="str">
        <f>"陈诺"</f>
        <v>陈诺</v>
      </c>
      <c r="E230" s="10" t="s">
        <v>8</v>
      </c>
      <c r="F230" s="8"/>
    </row>
    <row r="231" spans="1:6" ht="15.75" customHeight="1">
      <c r="A231" s="7" t="str">
        <f>"23011918"</f>
        <v>23011918</v>
      </c>
      <c r="B231" s="7" t="str">
        <f t="shared" si="9"/>
        <v>230110</v>
      </c>
      <c r="C231" s="7" t="s">
        <v>20</v>
      </c>
      <c r="D231" s="7" t="str">
        <f>"胡红艳"</f>
        <v>胡红艳</v>
      </c>
      <c r="E231" s="10" t="s">
        <v>8</v>
      </c>
      <c r="F231" s="8"/>
    </row>
    <row r="232" spans="1:6" ht="15.75" customHeight="1">
      <c r="A232" s="7" t="str">
        <f>"23011907"</f>
        <v>23011907</v>
      </c>
      <c r="B232" s="7" t="str">
        <f t="shared" si="9"/>
        <v>230110</v>
      </c>
      <c r="C232" s="7" t="s">
        <v>20</v>
      </c>
      <c r="D232" s="7" t="str">
        <f>"吴丹丹"</f>
        <v>吴丹丹</v>
      </c>
      <c r="E232" s="11" t="s">
        <v>9</v>
      </c>
      <c r="F232" s="8"/>
    </row>
    <row r="233" spans="1:6" ht="15.75" customHeight="1">
      <c r="A233" s="7" t="str">
        <f>"23012019"</f>
        <v>23012019</v>
      </c>
      <c r="B233" s="7" t="str">
        <f t="shared" si="9"/>
        <v>230110</v>
      </c>
      <c r="C233" s="7" t="s">
        <v>20</v>
      </c>
      <c r="D233" s="7" t="str">
        <f>"阮慧慧"</f>
        <v>阮慧慧</v>
      </c>
      <c r="E233" s="10" t="s">
        <v>8</v>
      </c>
      <c r="F233" s="8"/>
    </row>
    <row r="234" spans="1:6" ht="15.75" customHeight="1">
      <c r="A234" s="7" t="str">
        <f>"23012002"</f>
        <v>23012002</v>
      </c>
      <c r="B234" s="7" t="str">
        <f t="shared" si="9"/>
        <v>230110</v>
      </c>
      <c r="C234" s="7" t="s">
        <v>20</v>
      </c>
      <c r="D234" s="7" t="str">
        <f>"南燕娥"</f>
        <v>南燕娥</v>
      </c>
      <c r="E234" s="10" t="s">
        <v>8</v>
      </c>
      <c r="F234" s="8"/>
    </row>
    <row r="235" spans="1:6" ht="15.75" customHeight="1">
      <c r="A235" s="7" t="str">
        <f>"23011909"</f>
        <v>23011909</v>
      </c>
      <c r="B235" s="7" t="str">
        <f t="shared" si="9"/>
        <v>230110</v>
      </c>
      <c r="C235" s="7" t="s">
        <v>20</v>
      </c>
      <c r="D235" s="7" t="str">
        <f>"徐文龙"</f>
        <v>徐文龙</v>
      </c>
      <c r="E235" s="10" t="s">
        <v>8</v>
      </c>
      <c r="F235" s="8"/>
    </row>
    <row r="236" spans="1:6" ht="15.75" customHeight="1">
      <c r="A236" s="7" t="str">
        <f>"23011922"</f>
        <v>23011922</v>
      </c>
      <c r="B236" s="7" t="str">
        <f t="shared" si="9"/>
        <v>230110</v>
      </c>
      <c r="C236" s="7" t="s">
        <v>20</v>
      </c>
      <c r="D236" s="7" t="str">
        <f>"张梦娜"</f>
        <v>张梦娜</v>
      </c>
      <c r="E236" s="10" t="s">
        <v>8</v>
      </c>
      <c r="F236" s="8"/>
    </row>
    <row r="237" spans="1:6" ht="15.75" customHeight="1">
      <c r="A237" s="7" t="str">
        <f>"23012108"</f>
        <v>23012108</v>
      </c>
      <c r="B237" s="7" t="str">
        <f t="shared" si="9"/>
        <v>230110</v>
      </c>
      <c r="C237" s="7" t="s">
        <v>20</v>
      </c>
      <c r="D237" s="7" t="str">
        <f>"董娜娜"</f>
        <v>董娜娜</v>
      </c>
      <c r="E237" s="10" t="s">
        <v>8</v>
      </c>
      <c r="F237" s="8"/>
    </row>
    <row r="238" spans="1:6" ht="15.75" customHeight="1">
      <c r="A238" s="7" t="str">
        <f>"23012009"</f>
        <v>23012009</v>
      </c>
      <c r="B238" s="7" t="str">
        <f t="shared" si="9"/>
        <v>230110</v>
      </c>
      <c r="C238" s="7" t="s">
        <v>20</v>
      </c>
      <c r="D238" s="7" t="str">
        <f>"徐俊"</f>
        <v>徐俊</v>
      </c>
      <c r="E238" s="10" t="s">
        <v>8</v>
      </c>
      <c r="F238" s="8"/>
    </row>
    <row r="239" spans="1:6" ht="15.75" customHeight="1">
      <c r="A239" s="7" t="str">
        <f>"23011906"</f>
        <v>23011906</v>
      </c>
      <c r="B239" s="7" t="str">
        <f t="shared" si="9"/>
        <v>230110</v>
      </c>
      <c r="C239" s="7" t="s">
        <v>20</v>
      </c>
      <c r="D239" s="7" t="str">
        <f>"侯莉婧"</f>
        <v>侯莉婧</v>
      </c>
      <c r="E239" s="10" t="s">
        <v>8</v>
      </c>
      <c r="F239" s="8"/>
    </row>
    <row r="240" spans="1:6" ht="15.75" customHeight="1">
      <c r="A240" s="7" t="str">
        <f>"23011821"</f>
        <v>23011821</v>
      </c>
      <c r="B240" s="7" t="str">
        <f t="shared" si="9"/>
        <v>230110</v>
      </c>
      <c r="C240" s="7" t="s">
        <v>20</v>
      </c>
      <c r="D240" s="7" t="str">
        <f>"张小杭"</f>
        <v>张小杭</v>
      </c>
      <c r="E240" s="10" t="s">
        <v>8</v>
      </c>
      <c r="F240" s="8"/>
    </row>
    <row r="241" spans="1:6" ht="15.75" customHeight="1">
      <c r="A241" s="7" t="str">
        <f>"23012020"</f>
        <v>23012020</v>
      </c>
      <c r="B241" s="7" t="str">
        <f t="shared" si="9"/>
        <v>230110</v>
      </c>
      <c r="C241" s="7" t="s">
        <v>20</v>
      </c>
      <c r="D241" s="7" t="str">
        <f>"宁媛媛"</f>
        <v>宁媛媛</v>
      </c>
      <c r="E241" s="10" t="s">
        <v>8</v>
      </c>
      <c r="F241" s="8"/>
    </row>
    <row r="242" spans="1:6" ht="15.75" customHeight="1">
      <c r="A242" s="7" t="str">
        <f>"23012906"</f>
        <v>23012906</v>
      </c>
      <c r="B242" s="7" t="str">
        <f aca="true" t="shared" si="10" ref="B242:B280">"230111"</f>
        <v>230111</v>
      </c>
      <c r="C242" s="7" t="s">
        <v>21</v>
      </c>
      <c r="D242" s="7" t="str">
        <f>"汪新明"</f>
        <v>汪新明</v>
      </c>
      <c r="E242" s="7" t="s">
        <v>8</v>
      </c>
      <c r="F242" s="8"/>
    </row>
    <row r="243" spans="1:6" ht="15.75" customHeight="1">
      <c r="A243" s="7" t="str">
        <f>"23012809"</f>
        <v>23012809</v>
      </c>
      <c r="B243" s="7" t="str">
        <f t="shared" si="10"/>
        <v>230111</v>
      </c>
      <c r="C243" s="7" t="s">
        <v>21</v>
      </c>
      <c r="D243" s="7" t="str">
        <f>"葛明明"</f>
        <v>葛明明</v>
      </c>
      <c r="E243" s="7" t="s">
        <v>8</v>
      </c>
      <c r="F243" s="8"/>
    </row>
    <row r="244" spans="1:6" ht="15.75" customHeight="1">
      <c r="A244" s="7" t="str">
        <f>"23012823"</f>
        <v>23012823</v>
      </c>
      <c r="B244" s="7" t="str">
        <f t="shared" si="10"/>
        <v>230111</v>
      </c>
      <c r="C244" s="7" t="s">
        <v>21</v>
      </c>
      <c r="D244" s="7" t="str">
        <f>"葛运动"</f>
        <v>葛运动</v>
      </c>
      <c r="E244" s="7" t="s">
        <v>8</v>
      </c>
      <c r="F244" s="8"/>
    </row>
    <row r="245" spans="1:6" ht="15.75" customHeight="1">
      <c r="A245" s="7" t="str">
        <f>"23012806"</f>
        <v>23012806</v>
      </c>
      <c r="B245" s="7" t="str">
        <f t="shared" si="10"/>
        <v>230111</v>
      </c>
      <c r="C245" s="7" t="s">
        <v>21</v>
      </c>
      <c r="D245" s="7" t="str">
        <f>"杨石垒"</f>
        <v>杨石垒</v>
      </c>
      <c r="E245" s="7" t="s">
        <v>8</v>
      </c>
      <c r="F245" s="8"/>
    </row>
    <row r="246" spans="1:6" ht="15.75" customHeight="1">
      <c r="A246" s="7" t="str">
        <f>"23012805"</f>
        <v>23012805</v>
      </c>
      <c r="B246" s="7" t="str">
        <f t="shared" si="10"/>
        <v>230111</v>
      </c>
      <c r="C246" s="7" t="s">
        <v>21</v>
      </c>
      <c r="D246" s="7" t="str">
        <f>"郑文静"</f>
        <v>郑文静</v>
      </c>
      <c r="E246" s="7" t="s">
        <v>8</v>
      </c>
      <c r="F246" s="8"/>
    </row>
    <row r="247" spans="1:6" ht="15.75" customHeight="1">
      <c r="A247" s="7" t="str">
        <f>"23012826"</f>
        <v>23012826</v>
      </c>
      <c r="B247" s="7" t="str">
        <f t="shared" si="10"/>
        <v>230111</v>
      </c>
      <c r="C247" s="7" t="s">
        <v>21</v>
      </c>
      <c r="D247" s="7" t="str">
        <f>"孔兵"</f>
        <v>孔兵</v>
      </c>
      <c r="E247" s="7" t="s">
        <v>8</v>
      </c>
      <c r="F247" s="8"/>
    </row>
    <row r="248" spans="1:6" ht="15.75" customHeight="1">
      <c r="A248" s="7" t="str">
        <f>"23012901"</f>
        <v>23012901</v>
      </c>
      <c r="B248" s="7" t="str">
        <f t="shared" si="10"/>
        <v>230111</v>
      </c>
      <c r="C248" s="7" t="s">
        <v>21</v>
      </c>
      <c r="D248" s="7" t="str">
        <f>"王惠娟"</f>
        <v>王惠娟</v>
      </c>
      <c r="E248" s="7" t="s">
        <v>8</v>
      </c>
      <c r="F248" s="8"/>
    </row>
    <row r="249" spans="1:6" ht="15.75" customHeight="1">
      <c r="A249" s="7" t="str">
        <f>"23012819"</f>
        <v>23012819</v>
      </c>
      <c r="B249" s="7" t="str">
        <f t="shared" si="10"/>
        <v>230111</v>
      </c>
      <c r="C249" s="7" t="s">
        <v>21</v>
      </c>
      <c r="D249" s="7" t="str">
        <f>"邹凯"</f>
        <v>邹凯</v>
      </c>
      <c r="E249" s="7" t="s">
        <v>8</v>
      </c>
      <c r="F249" s="8"/>
    </row>
    <row r="250" spans="1:6" ht="15.75" customHeight="1">
      <c r="A250" s="7" t="str">
        <f>"23012827"</f>
        <v>23012827</v>
      </c>
      <c r="B250" s="7" t="str">
        <f t="shared" si="10"/>
        <v>230111</v>
      </c>
      <c r="C250" s="7" t="s">
        <v>21</v>
      </c>
      <c r="D250" s="7" t="str">
        <f>"王梓"</f>
        <v>王梓</v>
      </c>
      <c r="E250" s="7" t="s">
        <v>8</v>
      </c>
      <c r="F250" s="8"/>
    </row>
    <row r="251" spans="1:6" ht="15.75" customHeight="1">
      <c r="A251" s="7" t="str">
        <f>"23012813"</f>
        <v>23012813</v>
      </c>
      <c r="B251" s="7" t="str">
        <f t="shared" si="10"/>
        <v>230111</v>
      </c>
      <c r="C251" s="7" t="s">
        <v>21</v>
      </c>
      <c r="D251" s="7" t="str">
        <f>"吴凯"</f>
        <v>吴凯</v>
      </c>
      <c r="E251" s="7" t="s">
        <v>8</v>
      </c>
      <c r="F251" s="8"/>
    </row>
    <row r="252" spans="1:6" ht="15.75" customHeight="1">
      <c r="A252" s="7" t="str">
        <f>"23012828"</f>
        <v>23012828</v>
      </c>
      <c r="B252" s="7" t="str">
        <f t="shared" si="10"/>
        <v>230111</v>
      </c>
      <c r="C252" s="7" t="s">
        <v>21</v>
      </c>
      <c r="D252" s="7" t="str">
        <f>"庄旭"</f>
        <v>庄旭</v>
      </c>
      <c r="E252" s="7" t="s">
        <v>8</v>
      </c>
      <c r="F252" s="8"/>
    </row>
    <row r="253" spans="1:6" ht="15.75" customHeight="1">
      <c r="A253" s="7" t="str">
        <f>"23012825"</f>
        <v>23012825</v>
      </c>
      <c r="B253" s="7" t="str">
        <f t="shared" si="10"/>
        <v>230111</v>
      </c>
      <c r="C253" s="7" t="s">
        <v>21</v>
      </c>
      <c r="D253" s="7" t="str">
        <f>"朱子杰"</f>
        <v>朱子杰</v>
      </c>
      <c r="E253" s="7" t="s">
        <v>8</v>
      </c>
      <c r="F253" s="8"/>
    </row>
    <row r="254" spans="1:6" ht="15.75" customHeight="1">
      <c r="A254" s="7" t="str">
        <f>"23012822"</f>
        <v>23012822</v>
      </c>
      <c r="B254" s="7" t="str">
        <f t="shared" si="10"/>
        <v>230111</v>
      </c>
      <c r="C254" s="7" t="s">
        <v>21</v>
      </c>
      <c r="D254" s="7" t="str">
        <f>"冯修颖"</f>
        <v>冯修颖</v>
      </c>
      <c r="E254" s="7" t="s">
        <v>8</v>
      </c>
      <c r="F254" s="8"/>
    </row>
    <row r="255" spans="1:6" ht="15.75" customHeight="1">
      <c r="A255" s="7" t="str">
        <f>"23012810"</f>
        <v>23012810</v>
      </c>
      <c r="B255" s="7" t="str">
        <f t="shared" si="10"/>
        <v>230111</v>
      </c>
      <c r="C255" s="7" t="s">
        <v>21</v>
      </c>
      <c r="D255" s="7" t="str">
        <f>"吕婷"</f>
        <v>吕婷</v>
      </c>
      <c r="E255" s="9" t="s">
        <v>9</v>
      </c>
      <c r="F255" s="8"/>
    </row>
    <row r="256" spans="1:6" ht="15.75" customHeight="1">
      <c r="A256" s="7" t="str">
        <f>"23012820"</f>
        <v>23012820</v>
      </c>
      <c r="B256" s="7" t="str">
        <f t="shared" si="10"/>
        <v>230111</v>
      </c>
      <c r="C256" s="7" t="s">
        <v>21</v>
      </c>
      <c r="D256" s="7" t="str">
        <f>"史成成"</f>
        <v>史成成</v>
      </c>
      <c r="E256" s="7" t="s">
        <v>8</v>
      </c>
      <c r="F256" s="8"/>
    </row>
    <row r="257" spans="1:6" ht="15.75" customHeight="1">
      <c r="A257" s="7" t="str">
        <f>"23012829"</f>
        <v>23012829</v>
      </c>
      <c r="B257" s="7" t="str">
        <f t="shared" si="10"/>
        <v>230111</v>
      </c>
      <c r="C257" s="7" t="s">
        <v>21</v>
      </c>
      <c r="D257" s="7" t="str">
        <f>"王雨"</f>
        <v>王雨</v>
      </c>
      <c r="E257" s="7" t="s">
        <v>8</v>
      </c>
      <c r="F257" s="8"/>
    </row>
    <row r="258" spans="1:6" ht="15.75" customHeight="1">
      <c r="A258" s="7" t="str">
        <f>"23012908"</f>
        <v>23012908</v>
      </c>
      <c r="B258" s="7" t="str">
        <f t="shared" si="10"/>
        <v>230111</v>
      </c>
      <c r="C258" s="7" t="s">
        <v>21</v>
      </c>
      <c r="D258" s="7" t="str">
        <f>"卢承承"</f>
        <v>卢承承</v>
      </c>
      <c r="E258" s="7" t="s">
        <v>8</v>
      </c>
      <c r="F258" s="8"/>
    </row>
    <row r="259" spans="1:6" ht="15.75" customHeight="1">
      <c r="A259" s="7" t="str">
        <f>"23012816"</f>
        <v>23012816</v>
      </c>
      <c r="B259" s="7" t="str">
        <f t="shared" si="10"/>
        <v>230111</v>
      </c>
      <c r="C259" s="7" t="s">
        <v>21</v>
      </c>
      <c r="D259" s="7" t="str">
        <f>"李风波"</f>
        <v>李风波</v>
      </c>
      <c r="E259" s="7" t="s">
        <v>8</v>
      </c>
      <c r="F259" s="8"/>
    </row>
    <row r="260" spans="1:6" ht="15.75" customHeight="1">
      <c r="A260" s="7" t="str">
        <f>"23012802"</f>
        <v>23012802</v>
      </c>
      <c r="B260" s="7" t="str">
        <f t="shared" si="10"/>
        <v>230111</v>
      </c>
      <c r="C260" s="7" t="s">
        <v>21</v>
      </c>
      <c r="D260" s="7" t="str">
        <f>"陈先先"</f>
        <v>陈先先</v>
      </c>
      <c r="E260" s="7" t="s">
        <v>8</v>
      </c>
      <c r="F260" s="8"/>
    </row>
    <row r="261" spans="1:6" ht="15.75" customHeight="1">
      <c r="A261" s="7" t="str">
        <f>"23012811"</f>
        <v>23012811</v>
      </c>
      <c r="B261" s="7" t="str">
        <f t="shared" si="10"/>
        <v>230111</v>
      </c>
      <c r="C261" s="7" t="s">
        <v>21</v>
      </c>
      <c r="D261" s="7" t="str">
        <f>"王震"</f>
        <v>王震</v>
      </c>
      <c r="E261" s="7" t="s">
        <v>8</v>
      </c>
      <c r="F261" s="8"/>
    </row>
    <row r="262" spans="1:6" ht="15.75" customHeight="1">
      <c r="A262" s="7" t="str">
        <f>"23012929"</f>
        <v>23012929</v>
      </c>
      <c r="B262" s="7" t="str">
        <f aca="true" t="shared" si="11" ref="B262:B281">"230112"</f>
        <v>230112</v>
      </c>
      <c r="C262" s="7" t="s">
        <v>22</v>
      </c>
      <c r="D262" s="7" t="str">
        <f>"刘凯"</f>
        <v>刘凯</v>
      </c>
      <c r="E262" s="10" t="s">
        <v>8</v>
      </c>
      <c r="F262" s="8"/>
    </row>
    <row r="263" spans="1:6" ht="15.75" customHeight="1">
      <c r="A263" s="7" t="str">
        <f>"23013022"</f>
        <v>23013022</v>
      </c>
      <c r="B263" s="7" t="str">
        <f t="shared" si="11"/>
        <v>230112</v>
      </c>
      <c r="C263" s="7" t="s">
        <v>22</v>
      </c>
      <c r="D263" s="7" t="str">
        <f>"王壮壮"</f>
        <v>王壮壮</v>
      </c>
      <c r="E263" s="10" t="s">
        <v>8</v>
      </c>
      <c r="F263" s="8"/>
    </row>
    <row r="264" spans="1:6" ht="15.75" customHeight="1">
      <c r="A264" s="7" t="str">
        <f>"23012918"</f>
        <v>23012918</v>
      </c>
      <c r="B264" s="7" t="str">
        <f t="shared" si="11"/>
        <v>230112</v>
      </c>
      <c r="C264" s="7" t="s">
        <v>22</v>
      </c>
      <c r="D264" s="7" t="str">
        <f>"赵永强"</f>
        <v>赵永强</v>
      </c>
      <c r="E264" s="10" t="s">
        <v>8</v>
      </c>
      <c r="F264" s="8"/>
    </row>
    <row r="265" spans="1:6" ht="15.75" customHeight="1">
      <c r="A265" s="7" t="str">
        <f>"23013009"</f>
        <v>23013009</v>
      </c>
      <c r="B265" s="7" t="str">
        <f t="shared" si="11"/>
        <v>230112</v>
      </c>
      <c r="C265" s="7" t="s">
        <v>22</v>
      </c>
      <c r="D265" s="7" t="str">
        <f>"许佳诚"</f>
        <v>许佳诚</v>
      </c>
      <c r="E265" s="10" t="s">
        <v>8</v>
      </c>
      <c r="F265" s="8"/>
    </row>
    <row r="266" spans="1:6" ht="15.75" customHeight="1">
      <c r="A266" s="7" t="str">
        <f>"23012928"</f>
        <v>23012928</v>
      </c>
      <c r="B266" s="7" t="str">
        <f t="shared" si="11"/>
        <v>230112</v>
      </c>
      <c r="C266" s="7" t="s">
        <v>22</v>
      </c>
      <c r="D266" s="7" t="str">
        <f>"李兵"</f>
        <v>李兵</v>
      </c>
      <c r="E266" s="10" t="s">
        <v>8</v>
      </c>
      <c r="F266" s="8"/>
    </row>
    <row r="267" spans="1:6" ht="15.75" customHeight="1">
      <c r="A267" s="7" t="str">
        <f>"23012921"</f>
        <v>23012921</v>
      </c>
      <c r="B267" s="7" t="str">
        <f t="shared" si="11"/>
        <v>230112</v>
      </c>
      <c r="C267" s="7" t="s">
        <v>22</v>
      </c>
      <c r="D267" s="7" t="str">
        <f>"王迎占"</f>
        <v>王迎占</v>
      </c>
      <c r="E267" s="10" t="s">
        <v>8</v>
      </c>
      <c r="F267" s="8"/>
    </row>
    <row r="268" spans="1:6" ht="15.75" customHeight="1">
      <c r="A268" s="7" t="str">
        <f>"23013019"</f>
        <v>23013019</v>
      </c>
      <c r="B268" s="7" t="str">
        <f t="shared" si="11"/>
        <v>230112</v>
      </c>
      <c r="C268" s="7" t="s">
        <v>22</v>
      </c>
      <c r="D268" s="7" t="str">
        <f>"杜迎萍"</f>
        <v>杜迎萍</v>
      </c>
      <c r="E268" s="11" t="s">
        <v>9</v>
      </c>
      <c r="F268" s="8"/>
    </row>
    <row r="269" spans="1:6" ht="15.75" customHeight="1">
      <c r="A269" s="7" t="str">
        <f>"23012913"</f>
        <v>23012913</v>
      </c>
      <c r="B269" s="7" t="str">
        <f t="shared" si="11"/>
        <v>230112</v>
      </c>
      <c r="C269" s="7" t="s">
        <v>22</v>
      </c>
      <c r="D269" s="7" t="str">
        <f>"陆兆全"</f>
        <v>陆兆全</v>
      </c>
      <c r="E269" s="10" t="s">
        <v>8</v>
      </c>
      <c r="F269" s="8"/>
    </row>
    <row r="270" spans="1:6" ht="15.75" customHeight="1">
      <c r="A270" s="7" t="str">
        <f>"23012911"</f>
        <v>23012911</v>
      </c>
      <c r="B270" s="7" t="str">
        <f t="shared" si="11"/>
        <v>230112</v>
      </c>
      <c r="C270" s="7" t="s">
        <v>22</v>
      </c>
      <c r="D270" s="7" t="str">
        <f>"汪荷梦瑶"</f>
        <v>汪荷梦瑶</v>
      </c>
      <c r="E270" s="10" t="s">
        <v>8</v>
      </c>
      <c r="F270" s="8"/>
    </row>
    <row r="271" spans="1:6" ht="15.75" customHeight="1">
      <c r="A271" s="7" t="str">
        <f>"23013001"</f>
        <v>23013001</v>
      </c>
      <c r="B271" s="7" t="str">
        <f t="shared" si="11"/>
        <v>230112</v>
      </c>
      <c r="C271" s="7" t="s">
        <v>22</v>
      </c>
      <c r="D271" s="7" t="str">
        <f>"丁新新"</f>
        <v>丁新新</v>
      </c>
      <c r="E271" s="10" t="s">
        <v>8</v>
      </c>
      <c r="F271" s="8"/>
    </row>
    <row r="272" spans="1:6" ht="15.75" customHeight="1">
      <c r="A272" s="7" t="str">
        <f>"23013002"</f>
        <v>23013002</v>
      </c>
      <c r="B272" s="7" t="str">
        <f t="shared" si="11"/>
        <v>230112</v>
      </c>
      <c r="C272" s="7" t="s">
        <v>22</v>
      </c>
      <c r="D272" s="7" t="str">
        <f>"张扬"</f>
        <v>张扬</v>
      </c>
      <c r="E272" s="10" t="s">
        <v>8</v>
      </c>
      <c r="F272" s="8"/>
    </row>
    <row r="273" spans="1:6" ht="15.75" customHeight="1">
      <c r="A273" s="7" t="str">
        <f>"23013010"</f>
        <v>23013010</v>
      </c>
      <c r="B273" s="7" t="str">
        <f t="shared" si="11"/>
        <v>230112</v>
      </c>
      <c r="C273" s="7" t="s">
        <v>22</v>
      </c>
      <c r="D273" s="7" t="str">
        <f>"乔娇娇"</f>
        <v>乔娇娇</v>
      </c>
      <c r="E273" s="10" t="s">
        <v>8</v>
      </c>
      <c r="F273" s="8"/>
    </row>
    <row r="274" spans="1:6" ht="15.75" customHeight="1">
      <c r="A274" s="7" t="str">
        <f>"23012925"</f>
        <v>23012925</v>
      </c>
      <c r="B274" s="7" t="str">
        <f t="shared" si="11"/>
        <v>230112</v>
      </c>
      <c r="C274" s="7" t="s">
        <v>22</v>
      </c>
      <c r="D274" s="7" t="str">
        <f>"陈慧慧"</f>
        <v>陈慧慧</v>
      </c>
      <c r="E274" s="10" t="s">
        <v>8</v>
      </c>
      <c r="F274" s="8"/>
    </row>
    <row r="275" spans="1:6" ht="15.75" customHeight="1">
      <c r="A275" s="7" t="str">
        <f>"23012912"</f>
        <v>23012912</v>
      </c>
      <c r="B275" s="7" t="str">
        <f t="shared" si="11"/>
        <v>230112</v>
      </c>
      <c r="C275" s="7" t="s">
        <v>22</v>
      </c>
      <c r="D275" s="7" t="str">
        <f>"赵广辉"</f>
        <v>赵广辉</v>
      </c>
      <c r="E275" s="10" t="s">
        <v>8</v>
      </c>
      <c r="F275" s="8"/>
    </row>
    <row r="276" spans="1:6" ht="15.75" customHeight="1">
      <c r="A276" s="7" t="str">
        <f>"23013013"</f>
        <v>23013013</v>
      </c>
      <c r="B276" s="7" t="str">
        <f t="shared" si="11"/>
        <v>230112</v>
      </c>
      <c r="C276" s="7" t="s">
        <v>22</v>
      </c>
      <c r="D276" s="7" t="str">
        <f>"李紫薇"</f>
        <v>李紫薇</v>
      </c>
      <c r="E276" s="10" t="s">
        <v>8</v>
      </c>
      <c r="F276" s="8"/>
    </row>
    <row r="277" spans="1:6" ht="15.75" customHeight="1">
      <c r="A277" s="7" t="str">
        <f>"23012915"</f>
        <v>23012915</v>
      </c>
      <c r="B277" s="7" t="str">
        <f t="shared" si="11"/>
        <v>230112</v>
      </c>
      <c r="C277" s="7" t="s">
        <v>22</v>
      </c>
      <c r="D277" s="7" t="str">
        <f>"王世杰"</f>
        <v>王世杰</v>
      </c>
      <c r="E277" s="10" t="s">
        <v>8</v>
      </c>
      <c r="F277" s="8"/>
    </row>
    <row r="278" spans="1:6" ht="15.75" customHeight="1">
      <c r="A278" s="7" t="str">
        <f>"23013020"</f>
        <v>23013020</v>
      </c>
      <c r="B278" s="7" t="str">
        <f t="shared" si="11"/>
        <v>230112</v>
      </c>
      <c r="C278" s="7" t="s">
        <v>22</v>
      </c>
      <c r="D278" s="7" t="str">
        <f>"刘路"</f>
        <v>刘路</v>
      </c>
      <c r="E278" s="11" t="s">
        <v>9</v>
      </c>
      <c r="F278" s="8"/>
    </row>
    <row r="279" spans="1:6" ht="15.75" customHeight="1">
      <c r="A279" s="7" t="str">
        <f>"23012914"</f>
        <v>23012914</v>
      </c>
      <c r="B279" s="7" t="str">
        <f t="shared" si="11"/>
        <v>230112</v>
      </c>
      <c r="C279" s="7" t="s">
        <v>22</v>
      </c>
      <c r="D279" s="7" t="str">
        <f>"于深圳"</f>
        <v>于深圳</v>
      </c>
      <c r="E279" s="10" t="s">
        <v>8</v>
      </c>
      <c r="F279" s="8"/>
    </row>
    <row r="280" spans="1:6" ht="15.75" customHeight="1">
      <c r="A280" s="7" t="str">
        <f>"23013007"</f>
        <v>23013007</v>
      </c>
      <c r="B280" s="7" t="str">
        <f t="shared" si="11"/>
        <v>230112</v>
      </c>
      <c r="C280" s="7" t="s">
        <v>22</v>
      </c>
      <c r="D280" s="7" t="str">
        <f>"周婵"</f>
        <v>周婵</v>
      </c>
      <c r="E280" s="10" t="s">
        <v>8</v>
      </c>
      <c r="F280" s="8"/>
    </row>
    <row r="281" spans="1:6" ht="15.75" customHeight="1">
      <c r="A281" s="7" t="str">
        <f>"23012917"</f>
        <v>23012917</v>
      </c>
      <c r="B281" s="7" t="str">
        <f t="shared" si="11"/>
        <v>230112</v>
      </c>
      <c r="C281" s="7" t="s">
        <v>22</v>
      </c>
      <c r="D281" s="7" t="str">
        <f>"孙勇"</f>
        <v>孙勇</v>
      </c>
      <c r="E281" s="10" t="s">
        <v>8</v>
      </c>
      <c r="F281" s="8"/>
    </row>
    <row r="282" spans="1:6" ht="15.75" customHeight="1">
      <c r="A282" s="7" t="str">
        <f>"23010721"</f>
        <v>23010721</v>
      </c>
      <c r="B282" s="7" t="str">
        <f aca="true" t="shared" si="12" ref="B282:B317">"230113"</f>
        <v>230113</v>
      </c>
      <c r="C282" s="7" t="s">
        <v>23</v>
      </c>
      <c r="D282" s="7" t="str">
        <f>"蒋冉冉"</f>
        <v>蒋冉冉</v>
      </c>
      <c r="E282" s="7" t="s">
        <v>8</v>
      </c>
      <c r="F282" s="8"/>
    </row>
    <row r="283" spans="1:6" ht="15.75" customHeight="1">
      <c r="A283" s="7" t="str">
        <f>"23010707"</f>
        <v>23010707</v>
      </c>
      <c r="B283" s="7" t="str">
        <f t="shared" si="12"/>
        <v>230113</v>
      </c>
      <c r="C283" s="7" t="s">
        <v>23</v>
      </c>
      <c r="D283" s="7" t="str">
        <f>"陶玲"</f>
        <v>陶玲</v>
      </c>
      <c r="E283" s="7" t="s">
        <v>8</v>
      </c>
      <c r="F283" s="8"/>
    </row>
    <row r="284" spans="1:6" ht="15.75" customHeight="1">
      <c r="A284" s="7" t="str">
        <f>"23010706"</f>
        <v>23010706</v>
      </c>
      <c r="B284" s="7" t="str">
        <f t="shared" si="12"/>
        <v>230113</v>
      </c>
      <c r="C284" s="7" t="s">
        <v>23</v>
      </c>
      <c r="D284" s="7" t="str">
        <f>"辛昌勋"</f>
        <v>辛昌勋</v>
      </c>
      <c r="E284" s="7" t="s">
        <v>8</v>
      </c>
      <c r="F284" s="8"/>
    </row>
    <row r="285" spans="1:6" ht="15.75" customHeight="1">
      <c r="A285" s="7" t="str">
        <f>"23010728"</f>
        <v>23010728</v>
      </c>
      <c r="B285" s="7" t="str">
        <f t="shared" si="12"/>
        <v>230113</v>
      </c>
      <c r="C285" s="7" t="s">
        <v>23</v>
      </c>
      <c r="D285" s="7" t="str">
        <f>"林秋强"</f>
        <v>林秋强</v>
      </c>
      <c r="E285" s="7" t="s">
        <v>8</v>
      </c>
      <c r="F285" s="8"/>
    </row>
    <row r="286" spans="1:6" ht="15.75" customHeight="1">
      <c r="A286" s="7" t="str">
        <f>"23010730"</f>
        <v>23010730</v>
      </c>
      <c r="B286" s="7" t="str">
        <f t="shared" si="12"/>
        <v>230113</v>
      </c>
      <c r="C286" s="7" t="s">
        <v>23</v>
      </c>
      <c r="D286" s="7" t="str">
        <f>"翁洁"</f>
        <v>翁洁</v>
      </c>
      <c r="E286" s="7" t="s">
        <v>8</v>
      </c>
      <c r="F286" s="8"/>
    </row>
    <row r="287" spans="1:6" ht="15.75" customHeight="1">
      <c r="A287" s="7" t="str">
        <f>"23010701"</f>
        <v>23010701</v>
      </c>
      <c r="B287" s="7" t="str">
        <f t="shared" si="12"/>
        <v>230113</v>
      </c>
      <c r="C287" s="7" t="s">
        <v>23</v>
      </c>
      <c r="D287" s="7" t="str">
        <f>"李卫"</f>
        <v>李卫</v>
      </c>
      <c r="E287" s="7" t="s">
        <v>8</v>
      </c>
      <c r="F287" s="8"/>
    </row>
    <row r="288" spans="1:6" ht="15.75" customHeight="1">
      <c r="A288" s="7" t="str">
        <f>"23010709"</f>
        <v>23010709</v>
      </c>
      <c r="B288" s="7" t="str">
        <f t="shared" si="12"/>
        <v>230113</v>
      </c>
      <c r="C288" s="7" t="s">
        <v>23</v>
      </c>
      <c r="D288" s="7" t="str">
        <f>"江艳"</f>
        <v>江艳</v>
      </c>
      <c r="E288" s="7" t="s">
        <v>8</v>
      </c>
      <c r="F288" s="8"/>
    </row>
    <row r="289" spans="1:6" ht="15.75" customHeight="1">
      <c r="A289" s="7" t="str">
        <f>"23010710"</f>
        <v>23010710</v>
      </c>
      <c r="B289" s="7" t="str">
        <f t="shared" si="12"/>
        <v>230113</v>
      </c>
      <c r="C289" s="7" t="s">
        <v>23</v>
      </c>
      <c r="D289" s="7" t="str">
        <f>"梁慧"</f>
        <v>梁慧</v>
      </c>
      <c r="E289" s="7" t="s">
        <v>8</v>
      </c>
      <c r="F289" s="8"/>
    </row>
    <row r="290" spans="1:6" ht="15.75" customHeight="1">
      <c r="A290" s="7" t="str">
        <f>"23010703"</f>
        <v>23010703</v>
      </c>
      <c r="B290" s="7" t="str">
        <f t="shared" si="12"/>
        <v>230113</v>
      </c>
      <c r="C290" s="7" t="s">
        <v>23</v>
      </c>
      <c r="D290" s="7" t="str">
        <f>"王梦姣"</f>
        <v>王梦姣</v>
      </c>
      <c r="E290" s="7" t="s">
        <v>8</v>
      </c>
      <c r="F290" s="8"/>
    </row>
    <row r="291" spans="1:6" ht="15.75" customHeight="1">
      <c r="A291" s="7" t="str">
        <f>"23010725"</f>
        <v>23010725</v>
      </c>
      <c r="B291" s="7" t="str">
        <f t="shared" si="12"/>
        <v>230113</v>
      </c>
      <c r="C291" s="7" t="s">
        <v>23</v>
      </c>
      <c r="D291" s="7" t="str">
        <f>"董雨生"</f>
        <v>董雨生</v>
      </c>
      <c r="E291" s="9" t="s">
        <v>9</v>
      </c>
      <c r="F291" s="8"/>
    </row>
    <row r="292" spans="1:6" ht="15.75" customHeight="1">
      <c r="A292" s="7" t="str">
        <f>"23010727"</f>
        <v>23010727</v>
      </c>
      <c r="B292" s="7" t="str">
        <f t="shared" si="12"/>
        <v>230113</v>
      </c>
      <c r="C292" s="7" t="s">
        <v>23</v>
      </c>
      <c r="D292" s="7" t="str">
        <f>"钱悦辰"</f>
        <v>钱悦辰</v>
      </c>
      <c r="E292" s="7" t="s">
        <v>8</v>
      </c>
      <c r="F292" s="8"/>
    </row>
    <row r="293" spans="1:6" ht="15.75" customHeight="1">
      <c r="A293" s="7" t="str">
        <f>"23010722"</f>
        <v>23010722</v>
      </c>
      <c r="B293" s="7" t="str">
        <f t="shared" si="12"/>
        <v>230113</v>
      </c>
      <c r="C293" s="7" t="s">
        <v>23</v>
      </c>
      <c r="D293" s="7" t="str">
        <f>"熊创举"</f>
        <v>熊创举</v>
      </c>
      <c r="E293" s="7" t="s">
        <v>8</v>
      </c>
      <c r="F293" s="8"/>
    </row>
    <row r="294" spans="1:6" ht="15.75" customHeight="1">
      <c r="A294" s="7" t="str">
        <f>"23010629"</f>
        <v>23010629</v>
      </c>
      <c r="B294" s="7" t="str">
        <f t="shared" si="12"/>
        <v>230113</v>
      </c>
      <c r="C294" s="7" t="s">
        <v>23</v>
      </c>
      <c r="D294" s="7" t="str">
        <f>"田宇航"</f>
        <v>田宇航</v>
      </c>
      <c r="E294" s="7" t="s">
        <v>8</v>
      </c>
      <c r="F294" s="8"/>
    </row>
    <row r="295" spans="1:6" ht="15.75" customHeight="1">
      <c r="A295" s="7" t="str">
        <f>"23010627"</f>
        <v>23010627</v>
      </c>
      <c r="B295" s="7" t="str">
        <f t="shared" si="12"/>
        <v>230113</v>
      </c>
      <c r="C295" s="7" t="s">
        <v>23</v>
      </c>
      <c r="D295" s="7" t="str">
        <f>"房紫燕"</f>
        <v>房紫燕</v>
      </c>
      <c r="E295" s="7" t="s">
        <v>8</v>
      </c>
      <c r="F295" s="8"/>
    </row>
    <row r="296" spans="1:6" ht="15.75" customHeight="1">
      <c r="A296" s="7" t="str">
        <f>"23010726"</f>
        <v>23010726</v>
      </c>
      <c r="B296" s="7" t="str">
        <f t="shared" si="12"/>
        <v>230113</v>
      </c>
      <c r="C296" s="7" t="s">
        <v>23</v>
      </c>
      <c r="D296" s="7" t="str">
        <f>"袁晓羽"</f>
        <v>袁晓羽</v>
      </c>
      <c r="E296" s="7" t="s">
        <v>8</v>
      </c>
      <c r="F296" s="8"/>
    </row>
    <row r="297" spans="1:6" ht="15.75" customHeight="1">
      <c r="A297" s="7" t="str">
        <f>"23010712"</f>
        <v>23010712</v>
      </c>
      <c r="B297" s="7" t="str">
        <f t="shared" si="12"/>
        <v>230113</v>
      </c>
      <c r="C297" s="7" t="s">
        <v>23</v>
      </c>
      <c r="D297" s="7" t="str">
        <f>"王伟杰"</f>
        <v>王伟杰</v>
      </c>
      <c r="E297" s="7" t="s">
        <v>8</v>
      </c>
      <c r="F297" s="8"/>
    </row>
    <row r="298" spans="1:6" ht="15.75" customHeight="1">
      <c r="A298" s="7" t="str">
        <f>"23010714"</f>
        <v>23010714</v>
      </c>
      <c r="B298" s="7" t="str">
        <f t="shared" si="12"/>
        <v>230113</v>
      </c>
      <c r="C298" s="7" t="s">
        <v>23</v>
      </c>
      <c r="D298" s="7" t="str">
        <f>"张宽利"</f>
        <v>张宽利</v>
      </c>
      <c r="E298" s="7" t="s">
        <v>8</v>
      </c>
      <c r="F298" s="8"/>
    </row>
    <row r="299" spans="1:6" ht="15.75" customHeight="1">
      <c r="A299" s="7" t="str">
        <f>"23010729"</f>
        <v>23010729</v>
      </c>
      <c r="B299" s="7" t="str">
        <f t="shared" si="12"/>
        <v>230113</v>
      </c>
      <c r="C299" s="7" t="s">
        <v>23</v>
      </c>
      <c r="D299" s="7" t="str">
        <f>"徐永志"</f>
        <v>徐永志</v>
      </c>
      <c r="E299" s="7" t="s">
        <v>8</v>
      </c>
      <c r="F299" s="8"/>
    </row>
    <row r="300" spans="1:6" ht="15.75" customHeight="1">
      <c r="A300" s="7" t="str">
        <f>"23010711"</f>
        <v>23010711</v>
      </c>
      <c r="B300" s="7" t="str">
        <f t="shared" si="12"/>
        <v>230113</v>
      </c>
      <c r="C300" s="7" t="s">
        <v>23</v>
      </c>
      <c r="D300" s="7" t="str">
        <f>"朱强强"</f>
        <v>朱强强</v>
      </c>
      <c r="E300" s="7" t="s">
        <v>8</v>
      </c>
      <c r="F300" s="8"/>
    </row>
    <row r="301" spans="1:6" ht="15.75" customHeight="1">
      <c r="A301" s="7" t="str">
        <f>"23010713"</f>
        <v>23010713</v>
      </c>
      <c r="B301" s="7" t="str">
        <f t="shared" si="12"/>
        <v>230113</v>
      </c>
      <c r="C301" s="7" t="s">
        <v>23</v>
      </c>
      <c r="D301" s="7" t="str">
        <f>"张高齐"</f>
        <v>张高齐</v>
      </c>
      <c r="E301" s="7" t="s">
        <v>8</v>
      </c>
      <c r="F301" s="8"/>
    </row>
    <row r="302" spans="1:6" ht="15.75" customHeight="1">
      <c r="A302" s="7" t="str">
        <f>"23010718"</f>
        <v>23010718</v>
      </c>
      <c r="B302" s="7" t="str">
        <f t="shared" si="12"/>
        <v>230113</v>
      </c>
      <c r="C302" s="7" t="s">
        <v>23</v>
      </c>
      <c r="D302" s="7" t="str">
        <f>"王宇雁"</f>
        <v>王宇雁</v>
      </c>
      <c r="E302" s="7" t="s">
        <v>8</v>
      </c>
      <c r="F302" s="8"/>
    </row>
    <row r="303" spans="1:6" ht="15.75" customHeight="1">
      <c r="A303" s="7" t="str">
        <f>"23010630"</f>
        <v>23010630</v>
      </c>
      <c r="B303" s="7" t="str">
        <f t="shared" si="12"/>
        <v>230113</v>
      </c>
      <c r="C303" s="7" t="s">
        <v>23</v>
      </c>
      <c r="D303" s="7" t="str">
        <f>"袁文华"</f>
        <v>袁文华</v>
      </c>
      <c r="E303" s="7" t="s">
        <v>8</v>
      </c>
      <c r="F303" s="8"/>
    </row>
    <row r="304" spans="1:6" ht="15.75" customHeight="1">
      <c r="A304" s="7" t="str">
        <f>"23010704"</f>
        <v>23010704</v>
      </c>
      <c r="B304" s="7" t="str">
        <f t="shared" si="12"/>
        <v>230113</v>
      </c>
      <c r="C304" s="7" t="s">
        <v>23</v>
      </c>
      <c r="D304" s="7" t="str">
        <f>"汪晴"</f>
        <v>汪晴</v>
      </c>
      <c r="E304" s="7" t="s">
        <v>8</v>
      </c>
      <c r="F304" s="8"/>
    </row>
    <row r="305" spans="1:6" ht="15.75" customHeight="1">
      <c r="A305" s="7" t="str">
        <f>"23010717"</f>
        <v>23010717</v>
      </c>
      <c r="B305" s="7" t="str">
        <f t="shared" si="12"/>
        <v>230113</v>
      </c>
      <c r="C305" s="7" t="s">
        <v>23</v>
      </c>
      <c r="D305" s="7" t="str">
        <f>"都经山"</f>
        <v>都经山</v>
      </c>
      <c r="E305" s="7" t="s">
        <v>8</v>
      </c>
      <c r="F305" s="8"/>
    </row>
    <row r="306" spans="1:6" ht="15.75" customHeight="1">
      <c r="A306" s="7" t="str">
        <f>"23013604"</f>
        <v>23013604</v>
      </c>
      <c r="B306" s="7" t="str">
        <f aca="true" t="shared" si="13" ref="B306:B342">"230114"</f>
        <v>230114</v>
      </c>
      <c r="C306" s="7" t="s">
        <v>24</v>
      </c>
      <c r="D306" s="7" t="str">
        <f>"徐顶"</f>
        <v>徐顶</v>
      </c>
      <c r="E306" s="10" t="s">
        <v>8</v>
      </c>
      <c r="F306" s="8"/>
    </row>
    <row r="307" spans="1:6" ht="15.75" customHeight="1">
      <c r="A307" s="7" t="str">
        <f>"23013506"</f>
        <v>23013506</v>
      </c>
      <c r="B307" s="7" t="str">
        <f t="shared" si="13"/>
        <v>230114</v>
      </c>
      <c r="C307" s="7" t="s">
        <v>24</v>
      </c>
      <c r="D307" s="7" t="str">
        <f>"李婷"</f>
        <v>李婷</v>
      </c>
      <c r="E307" s="10" t="s">
        <v>8</v>
      </c>
      <c r="F307" s="8"/>
    </row>
    <row r="308" spans="1:6" ht="15.75" customHeight="1">
      <c r="A308" s="7" t="str">
        <f>"23013607"</f>
        <v>23013607</v>
      </c>
      <c r="B308" s="7" t="str">
        <f t="shared" si="13"/>
        <v>230114</v>
      </c>
      <c r="C308" s="7" t="s">
        <v>24</v>
      </c>
      <c r="D308" s="7" t="str">
        <f>"徐沛文"</f>
        <v>徐沛文</v>
      </c>
      <c r="E308" s="10" t="s">
        <v>8</v>
      </c>
      <c r="F308" s="8"/>
    </row>
    <row r="309" spans="1:6" ht="15.75" customHeight="1">
      <c r="A309" s="7" t="str">
        <f>"23013606"</f>
        <v>23013606</v>
      </c>
      <c r="B309" s="7" t="str">
        <f t="shared" si="13"/>
        <v>230114</v>
      </c>
      <c r="C309" s="7" t="s">
        <v>24</v>
      </c>
      <c r="D309" s="7" t="str">
        <f>"刘云浩"</f>
        <v>刘云浩</v>
      </c>
      <c r="E309" s="10" t="s">
        <v>8</v>
      </c>
      <c r="F309" s="8"/>
    </row>
    <row r="310" spans="1:6" ht="15.75" customHeight="1">
      <c r="A310" s="7" t="str">
        <f>"23013523"</f>
        <v>23013523</v>
      </c>
      <c r="B310" s="7" t="str">
        <f t="shared" si="13"/>
        <v>230114</v>
      </c>
      <c r="C310" s="7" t="s">
        <v>24</v>
      </c>
      <c r="D310" s="7" t="str">
        <f>"彭诗羽"</f>
        <v>彭诗羽</v>
      </c>
      <c r="E310" s="10" t="s">
        <v>8</v>
      </c>
      <c r="F310" s="8"/>
    </row>
    <row r="311" spans="1:6" ht="15.75" customHeight="1">
      <c r="A311" s="7" t="str">
        <f>"23013508"</f>
        <v>23013508</v>
      </c>
      <c r="B311" s="7" t="str">
        <f t="shared" si="13"/>
        <v>230114</v>
      </c>
      <c r="C311" s="7" t="s">
        <v>24</v>
      </c>
      <c r="D311" s="7" t="str">
        <f>"胡丹丹"</f>
        <v>胡丹丹</v>
      </c>
      <c r="E311" s="10" t="s">
        <v>8</v>
      </c>
      <c r="F311" s="8"/>
    </row>
    <row r="312" spans="1:6" ht="15.75" customHeight="1">
      <c r="A312" s="7" t="str">
        <f>"23013512"</f>
        <v>23013512</v>
      </c>
      <c r="B312" s="7" t="str">
        <f t="shared" si="13"/>
        <v>230114</v>
      </c>
      <c r="C312" s="7" t="s">
        <v>24</v>
      </c>
      <c r="D312" s="7" t="str">
        <f>"耿林楠"</f>
        <v>耿林楠</v>
      </c>
      <c r="E312" s="10" t="s">
        <v>8</v>
      </c>
      <c r="F312" s="8"/>
    </row>
    <row r="313" spans="1:6" ht="15.75" customHeight="1">
      <c r="A313" s="7" t="str">
        <f>"23013514"</f>
        <v>23013514</v>
      </c>
      <c r="B313" s="7" t="str">
        <f t="shared" si="13"/>
        <v>230114</v>
      </c>
      <c r="C313" s="7" t="s">
        <v>24</v>
      </c>
      <c r="D313" s="7" t="str">
        <f>"吕永林"</f>
        <v>吕永林</v>
      </c>
      <c r="E313" s="10" t="s">
        <v>8</v>
      </c>
      <c r="F313" s="8"/>
    </row>
    <row r="314" spans="1:6" ht="15.75" customHeight="1">
      <c r="A314" s="7" t="str">
        <f>"23013530"</f>
        <v>23013530</v>
      </c>
      <c r="B314" s="7" t="str">
        <f t="shared" si="13"/>
        <v>230114</v>
      </c>
      <c r="C314" s="7" t="s">
        <v>24</v>
      </c>
      <c r="D314" s="7" t="str">
        <f>"朱晓文"</f>
        <v>朱晓文</v>
      </c>
      <c r="E314" s="10" t="s">
        <v>8</v>
      </c>
      <c r="F314" s="8"/>
    </row>
    <row r="315" spans="1:6" ht="15.75" customHeight="1">
      <c r="A315" s="7" t="str">
        <f>"23013504"</f>
        <v>23013504</v>
      </c>
      <c r="B315" s="7" t="str">
        <f t="shared" si="13"/>
        <v>230114</v>
      </c>
      <c r="C315" s="7" t="s">
        <v>24</v>
      </c>
      <c r="D315" s="7" t="str">
        <f>"武旋"</f>
        <v>武旋</v>
      </c>
      <c r="E315" s="10" t="s">
        <v>8</v>
      </c>
      <c r="F315" s="8"/>
    </row>
    <row r="316" spans="1:6" ht="15.75" customHeight="1">
      <c r="A316" s="7" t="str">
        <f>"23013603"</f>
        <v>23013603</v>
      </c>
      <c r="B316" s="7" t="str">
        <f t="shared" si="13"/>
        <v>230114</v>
      </c>
      <c r="C316" s="7" t="s">
        <v>24</v>
      </c>
      <c r="D316" s="7" t="str">
        <f>"王熙银"</f>
        <v>王熙银</v>
      </c>
      <c r="E316" s="10" t="s">
        <v>8</v>
      </c>
      <c r="F316" s="8"/>
    </row>
    <row r="317" spans="1:6" ht="15.75" customHeight="1">
      <c r="A317" s="7" t="str">
        <f>"23013529"</f>
        <v>23013529</v>
      </c>
      <c r="B317" s="7" t="str">
        <f t="shared" si="13"/>
        <v>230114</v>
      </c>
      <c r="C317" s="7" t="s">
        <v>24</v>
      </c>
      <c r="D317" s="7" t="str">
        <f>"高敏"</f>
        <v>高敏</v>
      </c>
      <c r="E317" s="10" t="s">
        <v>8</v>
      </c>
      <c r="F317" s="8"/>
    </row>
    <row r="318" spans="1:6" ht="15.75" customHeight="1">
      <c r="A318" s="7" t="str">
        <f>"23013510"</f>
        <v>23013510</v>
      </c>
      <c r="B318" s="7" t="str">
        <f t="shared" si="13"/>
        <v>230114</v>
      </c>
      <c r="C318" s="7" t="s">
        <v>24</v>
      </c>
      <c r="D318" s="7" t="str">
        <f>"余梦莹"</f>
        <v>余梦莹</v>
      </c>
      <c r="E318" s="11" t="s">
        <v>9</v>
      </c>
      <c r="F318" s="8"/>
    </row>
    <row r="319" spans="1:6" ht="15.75" customHeight="1">
      <c r="A319" s="7" t="str">
        <f>"23013502"</f>
        <v>23013502</v>
      </c>
      <c r="B319" s="7" t="str">
        <f t="shared" si="13"/>
        <v>230114</v>
      </c>
      <c r="C319" s="7" t="s">
        <v>24</v>
      </c>
      <c r="D319" s="7" t="str">
        <f>"彭菲"</f>
        <v>彭菲</v>
      </c>
      <c r="E319" s="10" t="s">
        <v>8</v>
      </c>
      <c r="F319" s="8"/>
    </row>
    <row r="320" spans="1:6" ht="15.75" customHeight="1">
      <c r="A320" s="7" t="str">
        <f>"23013513"</f>
        <v>23013513</v>
      </c>
      <c r="B320" s="7" t="str">
        <f t="shared" si="13"/>
        <v>230114</v>
      </c>
      <c r="C320" s="7" t="s">
        <v>24</v>
      </c>
      <c r="D320" s="7" t="str">
        <f>"卢潇泓"</f>
        <v>卢潇泓</v>
      </c>
      <c r="E320" s="10" t="s">
        <v>8</v>
      </c>
      <c r="F320" s="8"/>
    </row>
    <row r="321" spans="1:6" ht="15.75" customHeight="1">
      <c r="A321" s="7" t="str">
        <f>"23013602"</f>
        <v>23013602</v>
      </c>
      <c r="B321" s="7" t="str">
        <f t="shared" si="13"/>
        <v>230114</v>
      </c>
      <c r="C321" s="7" t="s">
        <v>24</v>
      </c>
      <c r="D321" s="7" t="str">
        <f>"邱越"</f>
        <v>邱越</v>
      </c>
      <c r="E321" s="10" t="s">
        <v>8</v>
      </c>
      <c r="F321" s="8"/>
    </row>
    <row r="322" spans="1:6" ht="15.75" customHeight="1">
      <c r="A322" s="7" t="str">
        <f>"23013511"</f>
        <v>23013511</v>
      </c>
      <c r="B322" s="7" t="str">
        <f t="shared" si="13"/>
        <v>230114</v>
      </c>
      <c r="C322" s="7" t="s">
        <v>24</v>
      </c>
      <c r="D322" s="7" t="str">
        <f>"盛雨桐"</f>
        <v>盛雨桐</v>
      </c>
      <c r="E322" s="10" t="s">
        <v>8</v>
      </c>
      <c r="F322" s="8"/>
    </row>
    <row r="323" spans="1:6" ht="15.75" customHeight="1">
      <c r="A323" s="7" t="str">
        <f>"23013601"</f>
        <v>23013601</v>
      </c>
      <c r="B323" s="7" t="str">
        <f t="shared" si="13"/>
        <v>230114</v>
      </c>
      <c r="C323" s="7" t="s">
        <v>24</v>
      </c>
      <c r="D323" s="7" t="str">
        <f>"白杨"</f>
        <v>白杨</v>
      </c>
      <c r="E323" s="11" t="s">
        <v>9</v>
      </c>
      <c r="F323" s="8"/>
    </row>
    <row r="324" spans="1:6" ht="15.75" customHeight="1">
      <c r="A324" s="7" t="str">
        <f>"23013519"</f>
        <v>23013519</v>
      </c>
      <c r="B324" s="7" t="str">
        <f t="shared" si="13"/>
        <v>230114</v>
      </c>
      <c r="C324" s="7" t="s">
        <v>24</v>
      </c>
      <c r="D324" s="7" t="str">
        <f>"张怡雪"</f>
        <v>张怡雪</v>
      </c>
      <c r="E324" s="10" t="s">
        <v>8</v>
      </c>
      <c r="F324" s="8"/>
    </row>
    <row r="325" spans="1:6" ht="15.75" customHeight="1">
      <c r="A325" s="7" t="str">
        <f>"23013505"</f>
        <v>23013505</v>
      </c>
      <c r="B325" s="7" t="str">
        <f t="shared" si="13"/>
        <v>230114</v>
      </c>
      <c r="C325" s="7" t="s">
        <v>24</v>
      </c>
      <c r="D325" s="7" t="str">
        <f>"许之岳"</f>
        <v>许之岳</v>
      </c>
      <c r="E325" s="10" t="s">
        <v>8</v>
      </c>
      <c r="F325" s="8"/>
    </row>
    <row r="326" spans="1:6" ht="15.75" customHeight="1">
      <c r="A326" s="7" t="str">
        <f>"23013525"</f>
        <v>23013525</v>
      </c>
      <c r="B326" s="7" t="str">
        <f t="shared" si="13"/>
        <v>230114</v>
      </c>
      <c r="C326" s="7" t="s">
        <v>24</v>
      </c>
      <c r="D326" s="7" t="str">
        <f>"牛敏"</f>
        <v>牛敏</v>
      </c>
      <c r="E326" s="10" t="s">
        <v>8</v>
      </c>
      <c r="F326" s="8"/>
    </row>
    <row r="327" spans="1:6" ht="15.75" customHeight="1">
      <c r="A327" s="7" t="str">
        <f>"23013509"</f>
        <v>23013509</v>
      </c>
      <c r="B327" s="7" t="str">
        <f t="shared" si="13"/>
        <v>230114</v>
      </c>
      <c r="C327" s="7" t="s">
        <v>24</v>
      </c>
      <c r="D327" s="7" t="str">
        <f>"刘光盈"</f>
        <v>刘光盈</v>
      </c>
      <c r="E327" s="11" t="s">
        <v>9</v>
      </c>
      <c r="F327" s="8"/>
    </row>
    <row r="328" spans="1:6" ht="15.75" customHeight="1">
      <c r="A328" s="7" t="str">
        <f>"23013211"</f>
        <v>23013211</v>
      </c>
      <c r="B328" s="7" t="str">
        <f aca="true" t="shared" si="14" ref="B328:B342">"230115"</f>
        <v>230115</v>
      </c>
      <c r="C328" s="7" t="s">
        <v>25</v>
      </c>
      <c r="D328" s="7" t="str">
        <f>"戴婷婷"</f>
        <v>戴婷婷</v>
      </c>
      <c r="E328" s="7" t="s">
        <v>8</v>
      </c>
      <c r="F328" s="8"/>
    </row>
    <row r="329" spans="1:6" ht="15.75" customHeight="1">
      <c r="A329" s="7" t="str">
        <f>"23013303"</f>
        <v>23013303</v>
      </c>
      <c r="B329" s="7" t="str">
        <f t="shared" si="14"/>
        <v>230115</v>
      </c>
      <c r="C329" s="7" t="s">
        <v>25</v>
      </c>
      <c r="D329" s="7" t="str">
        <f>"强琼琼"</f>
        <v>强琼琼</v>
      </c>
      <c r="E329" s="7" t="s">
        <v>8</v>
      </c>
      <c r="F329" s="8"/>
    </row>
    <row r="330" spans="1:6" ht="15.75" customHeight="1">
      <c r="A330" s="7" t="str">
        <f>"23013319"</f>
        <v>23013319</v>
      </c>
      <c r="B330" s="7" t="str">
        <f t="shared" si="14"/>
        <v>230115</v>
      </c>
      <c r="C330" s="7" t="s">
        <v>25</v>
      </c>
      <c r="D330" s="7" t="str">
        <f>"王浩"</f>
        <v>王浩</v>
      </c>
      <c r="E330" s="7" t="s">
        <v>8</v>
      </c>
      <c r="F330" s="8"/>
    </row>
    <row r="331" spans="1:6" ht="15.75" customHeight="1">
      <c r="A331" s="7" t="str">
        <f>"23013317"</f>
        <v>23013317</v>
      </c>
      <c r="B331" s="7" t="str">
        <f t="shared" si="14"/>
        <v>230115</v>
      </c>
      <c r="C331" s="7" t="s">
        <v>25</v>
      </c>
      <c r="D331" s="7" t="str">
        <f>"赵清云"</f>
        <v>赵清云</v>
      </c>
      <c r="E331" s="7" t="s">
        <v>8</v>
      </c>
      <c r="F331" s="8"/>
    </row>
    <row r="332" spans="1:6" ht="15.75" customHeight="1">
      <c r="A332" s="7" t="str">
        <f>"23013206"</f>
        <v>23013206</v>
      </c>
      <c r="B332" s="7" t="str">
        <f t="shared" si="14"/>
        <v>230115</v>
      </c>
      <c r="C332" s="7" t="s">
        <v>25</v>
      </c>
      <c r="D332" s="7" t="str">
        <f>"陈叶鹏"</f>
        <v>陈叶鹏</v>
      </c>
      <c r="E332" s="7" t="s">
        <v>8</v>
      </c>
      <c r="F332" s="8"/>
    </row>
    <row r="333" spans="1:6" ht="15.75" customHeight="1">
      <c r="A333" s="7" t="str">
        <f>"23013204"</f>
        <v>23013204</v>
      </c>
      <c r="B333" s="7" t="str">
        <f t="shared" si="14"/>
        <v>230115</v>
      </c>
      <c r="C333" s="7" t="s">
        <v>25</v>
      </c>
      <c r="D333" s="7" t="str">
        <f>"王春颖"</f>
        <v>王春颖</v>
      </c>
      <c r="E333" s="7" t="s">
        <v>8</v>
      </c>
      <c r="F333" s="8"/>
    </row>
    <row r="334" spans="1:6" ht="15.75" customHeight="1">
      <c r="A334" s="7" t="str">
        <f>"23013213"</f>
        <v>23013213</v>
      </c>
      <c r="B334" s="7" t="str">
        <f t="shared" si="14"/>
        <v>230115</v>
      </c>
      <c r="C334" s="7" t="s">
        <v>25</v>
      </c>
      <c r="D334" s="7" t="str">
        <f>"王小梅"</f>
        <v>王小梅</v>
      </c>
      <c r="E334" s="7" t="s">
        <v>8</v>
      </c>
      <c r="F334" s="8"/>
    </row>
    <row r="335" spans="1:6" ht="15.75" customHeight="1">
      <c r="A335" s="7" t="str">
        <f>"23013304"</f>
        <v>23013304</v>
      </c>
      <c r="B335" s="7" t="str">
        <f t="shared" si="14"/>
        <v>230115</v>
      </c>
      <c r="C335" s="7" t="s">
        <v>25</v>
      </c>
      <c r="D335" s="7" t="str">
        <f>"吴诗雨"</f>
        <v>吴诗雨</v>
      </c>
      <c r="E335" s="7" t="s">
        <v>8</v>
      </c>
      <c r="F335" s="8"/>
    </row>
    <row r="336" spans="1:6" ht="15.75" customHeight="1">
      <c r="A336" s="7" t="str">
        <f>"23013320"</f>
        <v>23013320</v>
      </c>
      <c r="B336" s="7" t="str">
        <f t="shared" si="14"/>
        <v>230115</v>
      </c>
      <c r="C336" s="7" t="s">
        <v>25</v>
      </c>
      <c r="D336" s="7" t="str">
        <f>"程新婷"</f>
        <v>程新婷</v>
      </c>
      <c r="E336" s="7" t="s">
        <v>8</v>
      </c>
      <c r="F336" s="8"/>
    </row>
    <row r="337" spans="1:6" ht="15.75" customHeight="1">
      <c r="A337" s="7" t="str">
        <f>"23013305"</f>
        <v>23013305</v>
      </c>
      <c r="B337" s="7" t="str">
        <f t="shared" si="14"/>
        <v>230115</v>
      </c>
      <c r="C337" s="7" t="s">
        <v>25</v>
      </c>
      <c r="D337" s="7" t="str">
        <f>"史朝慧"</f>
        <v>史朝慧</v>
      </c>
      <c r="E337" s="7" t="s">
        <v>8</v>
      </c>
      <c r="F337" s="8"/>
    </row>
    <row r="338" spans="1:6" ht="15.75" customHeight="1">
      <c r="A338" s="7" t="str">
        <f>"23013316"</f>
        <v>23013316</v>
      </c>
      <c r="B338" s="7" t="str">
        <f t="shared" si="14"/>
        <v>230115</v>
      </c>
      <c r="C338" s="7" t="s">
        <v>25</v>
      </c>
      <c r="D338" s="7" t="str">
        <f>"洪子涵"</f>
        <v>洪子涵</v>
      </c>
      <c r="E338" s="7" t="s">
        <v>8</v>
      </c>
      <c r="F338" s="8"/>
    </row>
    <row r="339" spans="1:6" ht="15.75" customHeight="1">
      <c r="A339" s="7" t="str">
        <f>"23013301"</f>
        <v>23013301</v>
      </c>
      <c r="B339" s="7" t="str">
        <f t="shared" si="14"/>
        <v>230115</v>
      </c>
      <c r="C339" s="7" t="s">
        <v>25</v>
      </c>
      <c r="D339" s="7" t="str">
        <f>"孟雅婷"</f>
        <v>孟雅婷</v>
      </c>
      <c r="E339" s="7" t="s">
        <v>8</v>
      </c>
      <c r="F339" s="8"/>
    </row>
    <row r="340" spans="1:6" ht="15.75" customHeight="1">
      <c r="A340" s="7" t="str">
        <f>"23013230"</f>
        <v>23013230</v>
      </c>
      <c r="B340" s="7" t="str">
        <f t="shared" si="14"/>
        <v>230115</v>
      </c>
      <c r="C340" s="7" t="s">
        <v>25</v>
      </c>
      <c r="D340" s="7" t="str">
        <f>"廖磊"</f>
        <v>廖磊</v>
      </c>
      <c r="E340" s="9" t="s">
        <v>9</v>
      </c>
      <c r="F340" s="8"/>
    </row>
    <row r="341" spans="1:6" ht="15.75" customHeight="1">
      <c r="A341" s="7" t="str">
        <f>"23013322"</f>
        <v>23013322</v>
      </c>
      <c r="B341" s="7" t="str">
        <f t="shared" si="14"/>
        <v>230115</v>
      </c>
      <c r="C341" s="7" t="s">
        <v>25</v>
      </c>
      <c r="D341" s="7" t="str">
        <f>"朱淑真"</f>
        <v>朱淑真</v>
      </c>
      <c r="E341" s="7" t="s">
        <v>8</v>
      </c>
      <c r="F341" s="8"/>
    </row>
    <row r="342" spans="1:6" ht="15.75" customHeight="1">
      <c r="A342" s="7" t="str">
        <f>"23013229"</f>
        <v>23013229</v>
      </c>
      <c r="B342" s="7" t="str">
        <f t="shared" si="14"/>
        <v>230115</v>
      </c>
      <c r="C342" s="7" t="s">
        <v>25</v>
      </c>
      <c r="D342" s="7" t="str">
        <f>"孟陈"</f>
        <v>孟陈</v>
      </c>
      <c r="E342" s="7" t="s">
        <v>8</v>
      </c>
      <c r="F342" s="8"/>
    </row>
    <row r="343" spans="1:6" ht="15.75" customHeight="1">
      <c r="A343" s="7" t="str">
        <f>"23012119"</f>
        <v>23012119</v>
      </c>
      <c r="B343" s="7" t="str">
        <f aca="true" t="shared" si="15" ref="B343:B362">"230116"</f>
        <v>230116</v>
      </c>
      <c r="C343" s="7" t="s">
        <v>26</v>
      </c>
      <c r="D343" s="7" t="str">
        <f>"张星添"</f>
        <v>张星添</v>
      </c>
      <c r="E343" s="10" t="s">
        <v>8</v>
      </c>
      <c r="F343" s="8"/>
    </row>
    <row r="344" spans="1:6" ht="15.75" customHeight="1">
      <c r="A344" s="7" t="str">
        <f>"23012127"</f>
        <v>23012127</v>
      </c>
      <c r="B344" s="7" t="str">
        <f t="shared" si="15"/>
        <v>230116</v>
      </c>
      <c r="C344" s="7" t="s">
        <v>26</v>
      </c>
      <c r="D344" s="7" t="str">
        <f>"曹鹏"</f>
        <v>曹鹏</v>
      </c>
      <c r="E344" s="11" t="s">
        <v>9</v>
      </c>
      <c r="F344" s="8"/>
    </row>
    <row r="345" spans="1:6" ht="15.75" customHeight="1">
      <c r="A345" s="7" t="str">
        <f>"23012122"</f>
        <v>23012122</v>
      </c>
      <c r="B345" s="7" t="str">
        <f t="shared" si="15"/>
        <v>230116</v>
      </c>
      <c r="C345" s="7" t="s">
        <v>26</v>
      </c>
      <c r="D345" s="7" t="str">
        <f>"张晴"</f>
        <v>张晴</v>
      </c>
      <c r="E345" s="11" t="s">
        <v>9</v>
      </c>
      <c r="F345" s="8"/>
    </row>
    <row r="346" spans="1:6" ht="15.75" customHeight="1">
      <c r="A346" s="7" t="str">
        <f>"23012111"</f>
        <v>23012111</v>
      </c>
      <c r="B346" s="7" t="str">
        <f t="shared" si="15"/>
        <v>230116</v>
      </c>
      <c r="C346" s="7" t="s">
        <v>26</v>
      </c>
      <c r="D346" s="7" t="str">
        <f>"金宇"</f>
        <v>金宇</v>
      </c>
      <c r="E346" s="10" t="s">
        <v>8</v>
      </c>
      <c r="F346" s="8"/>
    </row>
    <row r="347" spans="1:6" ht="15.75" customHeight="1">
      <c r="A347" s="7" t="str">
        <f>"23012123"</f>
        <v>23012123</v>
      </c>
      <c r="B347" s="7" t="str">
        <f t="shared" si="15"/>
        <v>230116</v>
      </c>
      <c r="C347" s="7" t="s">
        <v>26</v>
      </c>
      <c r="D347" s="7" t="str">
        <f>"余梦瑞"</f>
        <v>余梦瑞</v>
      </c>
      <c r="E347" s="10" t="s">
        <v>8</v>
      </c>
      <c r="F347" s="8"/>
    </row>
    <row r="348" spans="1:6" ht="15.75" customHeight="1">
      <c r="A348" s="7" t="str">
        <f>"23012129"</f>
        <v>23012129</v>
      </c>
      <c r="B348" s="7" t="str">
        <f t="shared" si="15"/>
        <v>230116</v>
      </c>
      <c r="C348" s="7" t="s">
        <v>26</v>
      </c>
      <c r="D348" s="7" t="str">
        <f>"佟影影"</f>
        <v>佟影影</v>
      </c>
      <c r="E348" s="11" t="s">
        <v>9</v>
      </c>
      <c r="F348" s="8"/>
    </row>
    <row r="349" spans="1:6" ht="15.75" customHeight="1">
      <c r="A349" s="7" t="str">
        <f>"23012117"</f>
        <v>23012117</v>
      </c>
      <c r="B349" s="7" t="str">
        <f t="shared" si="15"/>
        <v>230116</v>
      </c>
      <c r="C349" s="7" t="s">
        <v>26</v>
      </c>
      <c r="D349" s="7" t="str">
        <f>"张雯雯"</f>
        <v>张雯雯</v>
      </c>
      <c r="E349" s="10" t="s">
        <v>8</v>
      </c>
      <c r="F349" s="8"/>
    </row>
    <row r="350" spans="1:6" ht="15.75" customHeight="1">
      <c r="A350" s="7" t="str">
        <f>"23012124"</f>
        <v>23012124</v>
      </c>
      <c r="B350" s="7" t="str">
        <f t="shared" si="15"/>
        <v>230116</v>
      </c>
      <c r="C350" s="7" t="s">
        <v>26</v>
      </c>
      <c r="D350" s="7" t="str">
        <f>"杨宇"</f>
        <v>杨宇</v>
      </c>
      <c r="E350" s="10" t="s">
        <v>8</v>
      </c>
      <c r="F350" s="8"/>
    </row>
    <row r="351" spans="1:6" ht="15.75" customHeight="1">
      <c r="A351" s="7" t="str">
        <f>"23012116"</f>
        <v>23012116</v>
      </c>
      <c r="B351" s="7" t="str">
        <f t="shared" si="15"/>
        <v>230116</v>
      </c>
      <c r="C351" s="7" t="s">
        <v>26</v>
      </c>
      <c r="D351" s="7" t="str">
        <f>"刘德勤"</f>
        <v>刘德勤</v>
      </c>
      <c r="E351" s="10" t="s">
        <v>8</v>
      </c>
      <c r="F351" s="8"/>
    </row>
    <row r="352" spans="1:6" ht="15.75" customHeight="1">
      <c r="A352" s="7" t="str">
        <f>"23012113"</f>
        <v>23012113</v>
      </c>
      <c r="B352" s="7" t="str">
        <f t="shared" si="15"/>
        <v>230116</v>
      </c>
      <c r="C352" s="7" t="s">
        <v>26</v>
      </c>
      <c r="D352" s="7" t="str">
        <f>"王小文"</f>
        <v>王小文</v>
      </c>
      <c r="E352" s="10" t="s">
        <v>8</v>
      </c>
      <c r="F352" s="8"/>
    </row>
    <row r="353" spans="1:6" ht="15.75" customHeight="1">
      <c r="A353" s="7" t="str">
        <f>"23012128"</f>
        <v>23012128</v>
      </c>
      <c r="B353" s="7" t="str">
        <f t="shared" si="15"/>
        <v>230116</v>
      </c>
      <c r="C353" s="7" t="s">
        <v>26</v>
      </c>
      <c r="D353" s="7" t="str">
        <f>"林浩"</f>
        <v>林浩</v>
      </c>
      <c r="E353" s="10" t="s">
        <v>8</v>
      </c>
      <c r="F353" s="8"/>
    </row>
    <row r="354" spans="1:6" ht="15.75" customHeight="1">
      <c r="A354" s="7" t="str">
        <f>"23012125"</f>
        <v>23012125</v>
      </c>
      <c r="B354" s="7" t="str">
        <f t="shared" si="15"/>
        <v>230116</v>
      </c>
      <c r="C354" s="7" t="s">
        <v>26</v>
      </c>
      <c r="D354" s="7" t="str">
        <f>"陶涛"</f>
        <v>陶涛</v>
      </c>
      <c r="E354" s="11" t="s">
        <v>9</v>
      </c>
      <c r="F354" s="8"/>
    </row>
    <row r="355" spans="1:6" ht="15.75" customHeight="1">
      <c r="A355" s="7" t="str">
        <f>"23013406"</f>
        <v>23013406</v>
      </c>
      <c r="B355" s="7" t="str">
        <f aca="true" t="shared" si="16" ref="B355:B382">"230117"</f>
        <v>230117</v>
      </c>
      <c r="C355" s="7" t="s">
        <v>27</v>
      </c>
      <c r="D355" s="7" t="str">
        <f>"倪道晶"</f>
        <v>倪道晶</v>
      </c>
      <c r="E355" s="7" t="s">
        <v>8</v>
      </c>
      <c r="F355" s="8"/>
    </row>
    <row r="356" spans="1:6" ht="15.75" customHeight="1">
      <c r="A356" s="7" t="str">
        <f>"23013409"</f>
        <v>23013409</v>
      </c>
      <c r="B356" s="7" t="str">
        <f t="shared" si="16"/>
        <v>230117</v>
      </c>
      <c r="C356" s="7" t="s">
        <v>27</v>
      </c>
      <c r="D356" s="7" t="str">
        <f>"郝媛媛"</f>
        <v>郝媛媛</v>
      </c>
      <c r="E356" s="7" t="s">
        <v>8</v>
      </c>
      <c r="F356" s="8"/>
    </row>
    <row r="357" spans="1:6" ht="15.75" customHeight="1">
      <c r="A357" s="7" t="str">
        <f>"23013425"</f>
        <v>23013425</v>
      </c>
      <c r="B357" s="7" t="str">
        <f t="shared" si="16"/>
        <v>230117</v>
      </c>
      <c r="C357" s="7" t="s">
        <v>27</v>
      </c>
      <c r="D357" s="7" t="str">
        <f>"刘静姝"</f>
        <v>刘静姝</v>
      </c>
      <c r="E357" s="7" t="s">
        <v>8</v>
      </c>
      <c r="F357" s="8"/>
    </row>
    <row r="358" spans="1:6" ht="15.75" customHeight="1">
      <c r="A358" s="7" t="str">
        <f>"23013428"</f>
        <v>23013428</v>
      </c>
      <c r="B358" s="7" t="str">
        <f t="shared" si="16"/>
        <v>230117</v>
      </c>
      <c r="C358" s="7" t="s">
        <v>27</v>
      </c>
      <c r="D358" s="7" t="str">
        <f>"黄文武"</f>
        <v>黄文武</v>
      </c>
      <c r="E358" s="7" t="s">
        <v>8</v>
      </c>
      <c r="F358" s="8"/>
    </row>
    <row r="359" spans="1:6" ht="15.75" customHeight="1">
      <c r="A359" s="7" t="str">
        <f>"23013414"</f>
        <v>23013414</v>
      </c>
      <c r="B359" s="7" t="str">
        <f t="shared" si="16"/>
        <v>230117</v>
      </c>
      <c r="C359" s="7" t="s">
        <v>27</v>
      </c>
      <c r="D359" s="7" t="str">
        <f>"武强"</f>
        <v>武强</v>
      </c>
      <c r="E359" s="7" t="s">
        <v>8</v>
      </c>
      <c r="F359" s="8"/>
    </row>
    <row r="360" spans="1:6" ht="15.75" customHeight="1">
      <c r="A360" s="7" t="str">
        <f>"23013405"</f>
        <v>23013405</v>
      </c>
      <c r="B360" s="7" t="str">
        <f t="shared" si="16"/>
        <v>230117</v>
      </c>
      <c r="C360" s="7" t="s">
        <v>27</v>
      </c>
      <c r="D360" s="7" t="str">
        <f>"张冬磊"</f>
        <v>张冬磊</v>
      </c>
      <c r="E360" s="7" t="s">
        <v>8</v>
      </c>
      <c r="F360" s="8"/>
    </row>
    <row r="361" spans="1:6" ht="15.75" customHeight="1">
      <c r="A361" s="7" t="str">
        <f>"23013427"</f>
        <v>23013427</v>
      </c>
      <c r="B361" s="7" t="str">
        <f t="shared" si="16"/>
        <v>230117</v>
      </c>
      <c r="C361" s="7" t="s">
        <v>27</v>
      </c>
      <c r="D361" s="7" t="str">
        <f>"赵明"</f>
        <v>赵明</v>
      </c>
      <c r="E361" s="7" t="s">
        <v>8</v>
      </c>
      <c r="F361" s="8"/>
    </row>
    <row r="362" spans="1:6" ht="15.75" customHeight="1">
      <c r="A362" s="7" t="str">
        <f>"23013415"</f>
        <v>23013415</v>
      </c>
      <c r="B362" s="7" t="str">
        <f t="shared" si="16"/>
        <v>230117</v>
      </c>
      <c r="C362" s="7" t="s">
        <v>27</v>
      </c>
      <c r="D362" s="7" t="str">
        <f>"张玉伟"</f>
        <v>张玉伟</v>
      </c>
      <c r="E362" s="7" t="s">
        <v>8</v>
      </c>
      <c r="F362" s="8"/>
    </row>
    <row r="363" spans="1:6" ht="15.75" customHeight="1">
      <c r="A363" s="7" t="str">
        <f>"23013412"</f>
        <v>23013412</v>
      </c>
      <c r="B363" s="7" t="str">
        <f t="shared" si="16"/>
        <v>230117</v>
      </c>
      <c r="C363" s="7" t="s">
        <v>27</v>
      </c>
      <c r="D363" s="7" t="str">
        <f>"王莹"</f>
        <v>王莹</v>
      </c>
      <c r="E363" s="9" t="s">
        <v>9</v>
      </c>
      <c r="F363" s="8"/>
    </row>
    <row r="364" spans="1:6" ht="15.75" customHeight="1">
      <c r="A364" s="7" t="str">
        <f>"23013413"</f>
        <v>23013413</v>
      </c>
      <c r="B364" s="7" t="str">
        <f t="shared" si="16"/>
        <v>230117</v>
      </c>
      <c r="C364" s="7" t="s">
        <v>27</v>
      </c>
      <c r="D364" s="7" t="str">
        <f>"何子昂"</f>
        <v>何子昂</v>
      </c>
      <c r="E364" s="9" t="s">
        <v>9</v>
      </c>
      <c r="F364" s="8"/>
    </row>
    <row r="365" spans="1:6" ht="15.75" customHeight="1">
      <c r="A365" s="7" t="str">
        <f>"23013404"</f>
        <v>23013404</v>
      </c>
      <c r="B365" s="7" t="str">
        <f t="shared" si="16"/>
        <v>230117</v>
      </c>
      <c r="C365" s="7" t="s">
        <v>27</v>
      </c>
      <c r="D365" s="7" t="str">
        <f>"李志强"</f>
        <v>李志强</v>
      </c>
      <c r="E365" s="7" t="s">
        <v>8</v>
      </c>
      <c r="F365" s="8"/>
    </row>
    <row r="366" spans="1:6" ht="15.75" customHeight="1">
      <c r="A366" s="7" t="str">
        <f>"23013408"</f>
        <v>23013408</v>
      </c>
      <c r="B366" s="7" t="str">
        <f t="shared" si="16"/>
        <v>230117</v>
      </c>
      <c r="C366" s="7" t="s">
        <v>27</v>
      </c>
      <c r="D366" s="7" t="str">
        <f>"马文涛"</f>
        <v>马文涛</v>
      </c>
      <c r="E366" s="7" t="s">
        <v>8</v>
      </c>
      <c r="F366" s="8"/>
    </row>
    <row r="367" spans="1:6" ht="15.75" customHeight="1">
      <c r="A367" s="7" t="str">
        <f>"23013420"</f>
        <v>23013420</v>
      </c>
      <c r="B367" s="7" t="str">
        <f t="shared" si="16"/>
        <v>230117</v>
      </c>
      <c r="C367" s="7" t="s">
        <v>27</v>
      </c>
      <c r="D367" s="7" t="str">
        <f>"王书生"</f>
        <v>王书生</v>
      </c>
      <c r="E367" s="9" t="s">
        <v>9</v>
      </c>
      <c r="F367" s="8"/>
    </row>
    <row r="368" spans="1:6" ht="15.75" customHeight="1">
      <c r="A368" s="7" t="str">
        <f>"23013424"</f>
        <v>23013424</v>
      </c>
      <c r="B368" s="7" t="str">
        <f t="shared" si="16"/>
        <v>230117</v>
      </c>
      <c r="C368" s="7" t="s">
        <v>27</v>
      </c>
      <c r="D368" s="7" t="str">
        <f>"周倩"</f>
        <v>周倩</v>
      </c>
      <c r="E368" s="7" t="s">
        <v>8</v>
      </c>
      <c r="F368" s="8"/>
    </row>
    <row r="369" spans="1:6" ht="15.75" customHeight="1">
      <c r="A369" s="7" t="str">
        <f>"23013410"</f>
        <v>23013410</v>
      </c>
      <c r="B369" s="7" t="str">
        <f t="shared" si="16"/>
        <v>230117</v>
      </c>
      <c r="C369" s="7" t="s">
        <v>27</v>
      </c>
      <c r="D369" s="7" t="str">
        <f>"程松"</f>
        <v>程松</v>
      </c>
      <c r="E369" s="7" t="s">
        <v>8</v>
      </c>
      <c r="F369" s="8"/>
    </row>
    <row r="370" spans="1:6" ht="15.75" customHeight="1">
      <c r="A370" s="7" t="str">
        <f>"23013416"</f>
        <v>23013416</v>
      </c>
      <c r="B370" s="7" t="str">
        <f t="shared" si="16"/>
        <v>230117</v>
      </c>
      <c r="C370" s="7" t="s">
        <v>27</v>
      </c>
      <c r="D370" s="7" t="str">
        <f>"邸甄甄"</f>
        <v>邸甄甄</v>
      </c>
      <c r="E370" s="7" t="s">
        <v>8</v>
      </c>
      <c r="F370" s="8"/>
    </row>
    <row r="371" spans="1:6" ht="15.75" customHeight="1">
      <c r="A371" s="7" t="str">
        <f>"23013419"</f>
        <v>23013419</v>
      </c>
      <c r="B371" s="7" t="str">
        <f t="shared" si="16"/>
        <v>230117</v>
      </c>
      <c r="C371" s="7" t="s">
        <v>27</v>
      </c>
      <c r="D371" s="7" t="str">
        <f>"陈家琳"</f>
        <v>陈家琳</v>
      </c>
      <c r="E371" s="9" t="s">
        <v>9</v>
      </c>
      <c r="F371" s="8"/>
    </row>
    <row r="372" spans="1:6" ht="15.75" customHeight="1">
      <c r="A372" s="7" t="str">
        <f>"23013402"</f>
        <v>23013402</v>
      </c>
      <c r="B372" s="7" t="str">
        <f t="shared" si="16"/>
        <v>230117</v>
      </c>
      <c r="C372" s="7" t="s">
        <v>27</v>
      </c>
      <c r="D372" s="7" t="str">
        <f>"程飞"</f>
        <v>程飞</v>
      </c>
      <c r="E372" s="7" t="s">
        <v>8</v>
      </c>
      <c r="F372" s="8"/>
    </row>
    <row r="373" spans="1:6" ht="15.75" customHeight="1">
      <c r="A373" s="7" t="str">
        <f>"23013108"</f>
        <v>23013108</v>
      </c>
      <c r="B373" s="7" t="str">
        <f aca="true" t="shared" si="17" ref="B373:B381">"230118"</f>
        <v>230118</v>
      </c>
      <c r="C373" s="7" t="s">
        <v>28</v>
      </c>
      <c r="D373" s="7" t="str">
        <f>"李婉平"</f>
        <v>李婉平</v>
      </c>
      <c r="E373" s="9" t="s">
        <v>9</v>
      </c>
      <c r="F373" s="12"/>
    </row>
    <row r="374" spans="1:6" ht="15.75" customHeight="1">
      <c r="A374" s="7" t="str">
        <f>"23013024"</f>
        <v>23013024</v>
      </c>
      <c r="B374" s="7" t="str">
        <f t="shared" si="17"/>
        <v>230118</v>
      </c>
      <c r="C374" s="7" t="s">
        <v>28</v>
      </c>
      <c r="D374" s="7" t="str">
        <f>"马园园"</f>
        <v>马园园</v>
      </c>
      <c r="E374" s="10" t="s">
        <v>8</v>
      </c>
      <c r="F374" s="12"/>
    </row>
    <row r="375" spans="1:6" ht="15.75" customHeight="1">
      <c r="A375" s="7" t="str">
        <f>"23013126"</f>
        <v>23013126</v>
      </c>
      <c r="B375" s="7" t="str">
        <f t="shared" si="17"/>
        <v>230118</v>
      </c>
      <c r="C375" s="7" t="s">
        <v>28</v>
      </c>
      <c r="D375" s="7" t="str">
        <f>"王翰"</f>
        <v>王翰</v>
      </c>
      <c r="E375" s="10" t="s">
        <v>8</v>
      </c>
      <c r="F375" s="12"/>
    </row>
    <row r="376" spans="1:6" ht="15.75" customHeight="1">
      <c r="A376" s="7" t="str">
        <f>"23013105"</f>
        <v>23013105</v>
      </c>
      <c r="B376" s="7" t="str">
        <f t="shared" si="17"/>
        <v>230118</v>
      </c>
      <c r="C376" s="7" t="s">
        <v>28</v>
      </c>
      <c r="D376" s="7" t="str">
        <f>"柳文文"</f>
        <v>柳文文</v>
      </c>
      <c r="E376" s="10" t="s">
        <v>8</v>
      </c>
      <c r="F376" s="12"/>
    </row>
    <row r="377" spans="1:6" ht="15.75" customHeight="1">
      <c r="A377" s="7" t="str">
        <f>"23013026"</f>
        <v>23013026</v>
      </c>
      <c r="B377" s="7" t="str">
        <f t="shared" si="17"/>
        <v>230118</v>
      </c>
      <c r="C377" s="7" t="s">
        <v>28</v>
      </c>
      <c r="D377" s="7" t="str">
        <f>"蔡德美"</f>
        <v>蔡德美</v>
      </c>
      <c r="E377" s="10" t="s">
        <v>8</v>
      </c>
      <c r="F377" s="12"/>
    </row>
    <row r="378" spans="1:6" ht="15.75" customHeight="1">
      <c r="A378" s="7" t="str">
        <f>"23013112"</f>
        <v>23013112</v>
      </c>
      <c r="B378" s="7" t="str">
        <f t="shared" si="17"/>
        <v>230118</v>
      </c>
      <c r="C378" s="7" t="s">
        <v>28</v>
      </c>
      <c r="D378" s="7" t="str">
        <f>"张云晴"</f>
        <v>张云晴</v>
      </c>
      <c r="E378" s="10" t="s">
        <v>8</v>
      </c>
      <c r="F378" s="12"/>
    </row>
    <row r="379" spans="1:6" ht="15.75" customHeight="1">
      <c r="A379" s="7" t="str">
        <f>"23013023"</f>
        <v>23013023</v>
      </c>
      <c r="B379" s="7" t="str">
        <f t="shared" si="17"/>
        <v>230118</v>
      </c>
      <c r="C379" s="7" t="s">
        <v>28</v>
      </c>
      <c r="D379" s="7" t="str">
        <f>"王绪刚"</f>
        <v>王绪刚</v>
      </c>
      <c r="E379" s="10" t="s">
        <v>8</v>
      </c>
      <c r="F379" s="12"/>
    </row>
    <row r="380" spans="1:6" ht="15.75" customHeight="1">
      <c r="A380" s="7" t="str">
        <f>"23013028"</f>
        <v>23013028</v>
      </c>
      <c r="B380" s="7" t="str">
        <f t="shared" si="17"/>
        <v>230118</v>
      </c>
      <c r="C380" s="7" t="s">
        <v>28</v>
      </c>
      <c r="D380" s="7" t="str">
        <f>"梅雪婷"</f>
        <v>梅雪婷</v>
      </c>
      <c r="E380" s="10" t="s">
        <v>8</v>
      </c>
      <c r="F380" s="12"/>
    </row>
    <row r="381" spans="1:6" ht="15.75" customHeight="1">
      <c r="A381" s="7" t="str">
        <f>"23013125"</f>
        <v>23013125</v>
      </c>
      <c r="B381" s="7" t="str">
        <f t="shared" si="17"/>
        <v>230118</v>
      </c>
      <c r="C381" s="7" t="s">
        <v>28</v>
      </c>
      <c r="D381" s="7" t="str">
        <f>"王曙"</f>
        <v>王曙</v>
      </c>
      <c r="E381" s="10" t="s">
        <v>8</v>
      </c>
      <c r="F381" s="12"/>
    </row>
    <row r="382" spans="1:6" ht="15.75" customHeight="1">
      <c r="A382" s="7" t="str">
        <f>"23013911"</f>
        <v>23013911</v>
      </c>
      <c r="B382" s="7" t="str">
        <f aca="true" t="shared" si="18" ref="B382:B406">"230119"</f>
        <v>230119</v>
      </c>
      <c r="C382" s="7" t="s">
        <v>29</v>
      </c>
      <c r="D382" s="7" t="str">
        <f>"黄辉"</f>
        <v>黄辉</v>
      </c>
      <c r="E382" s="7" t="s">
        <v>8</v>
      </c>
      <c r="F382" s="8"/>
    </row>
    <row r="383" spans="1:6" ht="15.75" customHeight="1">
      <c r="A383" s="7" t="str">
        <f>"23013923"</f>
        <v>23013923</v>
      </c>
      <c r="B383" s="7" t="str">
        <f t="shared" si="18"/>
        <v>230119</v>
      </c>
      <c r="C383" s="7" t="s">
        <v>29</v>
      </c>
      <c r="D383" s="7" t="str">
        <f>"沈国辉"</f>
        <v>沈国辉</v>
      </c>
      <c r="E383" s="7" t="s">
        <v>8</v>
      </c>
      <c r="F383" s="8"/>
    </row>
    <row r="384" spans="1:6" ht="15.75" customHeight="1">
      <c r="A384" s="7" t="str">
        <f>"23014005"</f>
        <v>23014005</v>
      </c>
      <c r="B384" s="7" t="str">
        <f t="shared" si="18"/>
        <v>230119</v>
      </c>
      <c r="C384" s="7" t="s">
        <v>29</v>
      </c>
      <c r="D384" s="7" t="str">
        <f>"梅秀萍"</f>
        <v>梅秀萍</v>
      </c>
      <c r="E384" s="7" t="s">
        <v>8</v>
      </c>
      <c r="F384" s="8"/>
    </row>
    <row r="385" spans="1:6" ht="15.75" customHeight="1">
      <c r="A385" s="7" t="str">
        <f>"23013715"</f>
        <v>23013715</v>
      </c>
      <c r="B385" s="7" t="str">
        <f t="shared" si="18"/>
        <v>230119</v>
      </c>
      <c r="C385" s="7" t="s">
        <v>29</v>
      </c>
      <c r="D385" s="7" t="str">
        <f>"李培恩"</f>
        <v>李培恩</v>
      </c>
      <c r="E385" s="7" t="s">
        <v>8</v>
      </c>
      <c r="F385" s="8"/>
    </row>
    <row r="386" spans="1:6" ht="15.75" customHeight="1">
      <c r="A386" s="7" t="str">
        <f>"23013730"</f>
        <v>23013730</v>
      </c>
      <c r="B386" s="7" t="str">
        <f t="shared" si="18"/>
        <v>230119</v>
      </c>
      <c r="C386" s="7" t="s">
        <v>29</v>
      </c>
      <c r="D386" s="7" t="str">
        <f>"徐琦伟"</f>
        <v>徐琦伟</v>
      </c>
      <c r="E386" s="7" t="s">
        <v>8</v>
      </c>
      <c r="F386" s="8"/>
    </row>
    <row r="387" spans="1:6" ht="15.75" customHeight="1">
      <c r="A387" s="7" t="str">
        <f>"23013729"</f>
        <v>23013729</v>
      </c>
      <c r="B387" s="7" t="str">
        <f t="shared" si="18"/>
        <v>230119</v>
      </c>
      <c r="C387" s="7" t="s">
        <v>29</v>
      </c>
      <c r="D387" s="7" t="str">
        <f>"年腾腾"</f>
        <v>年腾腾</v>
      </c>
      <c r="E387" s="7" t="s">
        <v>8</v>
      </c>
      <c r="F387" s="8"/>
    </row>
    <row r="388" spans="1:6" ht="15.75" customHeight="1">
      <c r="A388" s="7" t="str">
        <f>"23013717"</f>
        <v>23013717</v>
      </c>
      <c r="B388" s="7" t="str">
        <f t="shared" si="18"/>
        <v>230119</v>
      </c>
      <c r="C388" s="7" t="s">
        <v>29</v>
      </c>
      <c r="D388" s="7" t="str">
        <f>"刘宇千"</f>
        <v>刘宇千</v>
      </c>
      <c r="E388" s="7" t="s">
        <v>8</v>
      </c>
      <c r="F388" s="8"/>
    </row>
    <row r="389" spans="1:6" ht="15.75" customHeight="1">
      <c r="A389" s="7" t="str">
        <f>"23013909"</f>
        <v>23013909</v>
      </c>
      <c r="B389" s="7" t="str">
        <f t="shared" si="18"/>
        <v>230119</v>
      </c>
      <c r="C389" s="7" t="s">
        <v>29</v>
      </c>
      <c r="D389" s="7" t="str">
        <f>"吴群州"</f>
        <v>吴群州</v>
      </c>
      <c r="E389" s="7" t="s">
        <v>8</v>
      </c>
      <c r="F389" s="8"/>
    </row>
    <row r="390" spans="1:6" ht="15.75" customHeight="1">
      <c r="A390" s="7" t="str">
        <f>"23013704"</f>
        <v>23013704</v>
      </c>
      <c r="B390" s="7" t="str">
        <f t="shared" si="18"/>
        <v>230119</v>
      </c>
      <c r="C390" s="7" t="s">
        <v>29</v>
      </c>
      <c r="D390" s="7" t="str">
        <f>"邹航"</f>
        <v>邹航</v>
      </c>
      <c r="E390" s="7" t="s">
        <v>8</v>
      </c>
      <c r="F390" s="8"/>
    </row>
    <row r="391" spans="1:6" ht="15.75" customHeight="1">
      <c r="A391" s="7" t="str">
        <f>"23013902"</f>
        <v>23013902</v>
      </c>
      <c r="B391" s="7" t="str">
        <f t="shared" si="18"/>
        <v>230119</v>
      </c>
      <c r="C391" s="7" t="s">
        <v>29</v>
      </c>
      <c r="D391" s="7" t="str">
        <f>"沈凯通"</f>
        <v>沈凯通</v>
      </c>
      <c r="E391" s="7" t="s">
        <v>8</v>
      </c>
      <c r="F391" s="8"/>
    </row>
    <row r="392" spans="1:6" ht="15.75" customHeight="1">
      <c r="A392" s="7" t="str">
        <f>"23014105"</f>
        <v>23014105</v>
      </c>
      <c r="B392" s="7" t="str">
        <f t="shared" si="18"/>
        <v>230119</v>
      </c>
      <c r="C392" s="7" t="s">
        <v>29</v>
      </c>
      <c r="D392" s="7" t="str">
        <f>"张雪勇"</f>
        <v>张雪勇</v>
      </c>
      <c r="E392" s="7" t="s">
        <v>8</v>
      </c>
      <c r="F392" s="8"/>
    </row>
    <row r="393" spans="1:6" ht="15.75" customHeight="1">
      <c r="A393" s="7" t="str">
        <f>"23013703"</f>
        <v>23013703</v>
      </c>
      <c r="B393" s="7" t="str">
        <f t="shared" si="18"/>
        <v>230119</v>
      </c>
      <c r="C393" s="7" t="s">
        <v>29</v>
      </c>
      <c r="D393" s="7" t="str">
        <f>"刁俊"</f>
        <v>刁俊</v>
      </c>
      <c r="E393" s="7" t="s">
        <v>8</v>
      </c>
      <c r="F393" s="8"/>
    </row>
    <row r="394" spans="1:6" ht="15.75" customHeight="1">
      <c r="A394" s="7" t="str">
        <f>"23013910"</f>
        <v>23013910</v>
      </c>
      <c r="B394" s="7" t="str">
        <f t="shared" si="18"/>
        <v>230119</v>
      </c>
      <c r="C394" s="7" t="s">
        <v>29</v>
      </c>
      <c r="D394" s="7" t="str">
        <f>"罗兆菊"</f>
        <v>罗兆菊</v>
      </c>
      <c r="E394" s="7" t="s">
        <v>8</v>
      </c>
      <c r="F394" s="8"/>
    </row>
    <row r="395" spans="1:6" ht="15.75" customHeight="1">
      <c r="A395" s="7" t="str">
        <f>"23013702"</f>
        <v>23013702</v>
      </c>
      <c r="B395" s="7" t="str">
        <f t="shared" si="18"/>
        <v>230119</v>
      </c>
      <c r="C395" s="7" t="s">
        <v>29</v>
      </c>
      <c r="D395" s="7" t="str">
        <f>"潘佳斯"</f>
        <v>潘佳斯</v>
      </c>
      <c r="E395" s="7" t="s">
        <v>8</v>
      </c>
      <c r="F395" s="8"/>
    </row>
    <row r="396" spans="1:6" ht="15.75" customHeight="1">
      <c r="A396" s="7" t="str">
        <f>"23013811"</f>
        <v>23013811</v>
      </c>
      <c r="B396" s="7" t="str">
        <f t="shared" si="18"/>
        <v>230119</v>
      </c>
      <c r="C396" s="7" t="s">
        <v>29</v>
      </c>
      <c r="D396" s="7" t="str">
        <f>"杨春莲"</f>
        <v>杨春莲</v>
      </c>
      <c r="E396" s="7" t="s">
        <v>8</v>
      </c>
      <c r="F396" s="8"/>
    </row>
    <row r="397" spans="1:6" ht="15.75" customHeight="1">
      <c r="A397" s="7" t="str">
        <f>"23013712"</f>
        <v>23013712</v>
      </c>
      <c r="B397" s="7" t="str">
        <f t="shared" si="18"/>
        <v>230119</v>
      </c>
      <c r="C397" s="7" t="s">
        <v>29</v>
      </c>
      <c r="D397" s="7" t="str">
        <f>"闫谨"</f>
        <v>闫谨</v>
      </c>
      <c r="E397" s="7" t="s">
        <v>8</v>
      </c>
      <c r="F397" s="8"/>
    </row>
    <row r="398" spans="1:6" ht="15.75" customHeight="1">
      <c r="A398" s="7" t="str">
        <f>"23013719"</f>
        <v>23013719</v>
      </c>
      <c r="B398" s="7" t="str">
        <f t="shared" si="18"/>
        <v>230119</v>
      </c>
      <c r="C398" s="7" t="s">
        <v>29</v>
      </c>
      <c r="D398" s="7" t="str">
        <f>"闻晨灿"</f>
        <v>闻晨灿</v>
      </c>
      <c r="E398" s="7" t="s">
        <v>8</v>
      </c>
      <c r="F398" s="8"/>
    </row>
    <row r="399" spans="1:6" ht="15.75" customHeight="1">
      <c r="A399" s="7" t="str">
        <f>"23014013"</f>
        <v>23014013</v>
      </c>
      <c r="B399" s="7" t="str">
        <f t="shared" si="18"/>
        <v>230119</v>
      </c>
      <c r="C399" s="7" t="s">
        <v>29</v>
      </c>
      <c r="D399" s="7" t="str">
        <f>"石广升"</f>
        <v>石广升</v>
      </c>
      <c r="E399" s="7" t="s">
        <v>8</v>
      </c>
      <c r="F399" s="8"/>
    </row>
    <row r="400" spans="1:6" ht="15.75" customHeight="1">
      <c r="A400" s="7" t="str">
        <f>"23013718"</f>
        <v>23013718</v>
      </c>
      <c r="B400" s="7" t="str">
        <f t="shared" si="18"/>
        <v>230119</v>
      </c>
      <c r="C400" s="7" t="s">
        <v>29</v>
      </c>
      <c r="D400" s="7" t="str">
        <f>"韩雪雨"</f>
        <v>韩雪雨</v>
      </c>
      <c r="E400" s="7" t="s">
        <v>8</v>
      </c>
      <c r="F400" s="8"/>
    </row>
    <row r="401" spans="1:6" ht="15.75" customHeight="1">
      <c r="A401" s="7" t="str">
        <f>"23014107"</f>
        <v>23014107</v>
      </c>
      <c r="B401" s="7" t="str">
        <f t="shared" si="18"/>
        <v>230119</v>
      </c>
      <c r="C401" s="7" t="s">
        <v>29</v>
      </c>
      <c r="D401" s="7" t="str">
        <f>"徐兵"</f>
        <v>徐兵</v>
      </c>
      <c r="E401" s="7" t="s">
        <v>8</v>
      </c>
      <c r="F401" s="8"/>
    </row>
    <row r="402" spans="1:6" ht="15.75" customHeight="1">
      <c r="A402" s="7" t="str">
        <f>"23013713"</f>
        <v>23013713</v>
      </c>
      <c r="B402" s="7" t="str">
        <f t="shared" si="18"/>
        <v>230119</v>
      </c>
      <c r="C402" s="7" t="s">
        <v>29</v>
      </c>
      <c r="D402" s="7" t="str">
        <f>"孙舒琳"</f>
        <v>孙舒琳</v>
      </c>
      <c r="E402" s="9" t="s">
        <v>9</v>
      </c>
      <c r="F402" s="8"/>
    </row>
    <row r="403" spans="1:6" ht="15.75" customHeight="1">
      <c r="A403" s="7" t="str">
        <f>"23014106"</f>
        <v>23014106</v>
      </c>
      <c r="B403" s="7" t="str">
        <f t="shared" si="18"/>
        <v>230119</v>
      </c>
      <c r="C403" s="7" t="s">
        <v>29</v>
      </c>
      <c r="D403" s="7" t="str">
        <f>"蒋玥"</f>
        <v>蒋玥</v>
      </c>
      <c r="E403" s="7" t="s">
        <v>8</v>
      </c>
      <c r="F403" s="8"/>
    </row>
    <row r="404" spans="1:6" ht="15.75" customHeight="1">
      <c r="A404" s="7" t="str">
        <f>"23014111"</f>
        <v>23014111</v>
      </c>
      <c r="B404" s="7" t="str">
        <f t="shared" si="18"/>
        <v>230119</v>
      </c>
      <c r="C404" s="7" t="s">
        <v>29</v>
      </c>
      <c r="D404" s="7" t="str">
        <f>"薛山"</f>
        <v>薛山</v>
      </c>
      <c r="E404" s="7" t="s">
        <v>8</v>
      </c>
      <c r="F404" s="8"/>
    </row>
    <row r="405" spans="1:6" ht="15.75" customHeight="1">
      <c r="A405" s="7" t="str">
        <f>"23014016"</f>
        <v>23014016</v>
      </c>
      <c r="B405" s="7" t="str">
        <f t="shared" si="18"/>
        <v>230119</v>
      </c>
      <c r="C405" s="7" t="s">
        <v>29</v>
      </c>
      <c r="D405" s="7" t="str">
        <f>"赵颖颖"</f>
        <v>赵颖颖</v>
      </c>
      <c r="E405" s="7" t="s">
        <v>8</v>
      </c>
      <c r="F405" s="8"/>
    </row>
    <row r="406" spans="1:6" ht="15.75" customHeight="1">
      <c r="A406" s="7" t="str">
        <f>"23013805"</f>
        <v>23013805</v>
      </c>
      <c r="B406" s="7" t="str">
        <f t="shared" si="18"/>
        <v>230119</v>
      </c>
      <c r="C406" s="7" t="s">
        <v>29</v>
      </c>
      <c r="D406" s="7" t="str">
        <f>"丁景景"</f>
        <v>丁景景</v>
      </c>
      <c r="E406" s="7" t="s">
        <v>8</v>
      </c>
      <c r="F406" s="8"/>
    </row>
    <row r="407" spans="1:6" ht="15.75" customHeight="1">
      <c r="A407" s="7" t="str">
        <f>"23012716"</f>
        <v>23012716</v>
      </c>
      <c r="B407" s="7" t="str">
        <f>"230120"</f>
        <v>230120</v>
      </c>
      <c r="C407" s="7" t="s">
        <v>30</v>
      </c>
      <c r="D407" s="7" t="str">
        <f>"曹笑闻"</f>
        <v>曹笑闻</v>
      </c>
      <c r="E407" s="10" t="s">
        <v>8</v>
      </c>
      <c r="F407" s="8"/>
    </row>
    <row r="408" spans="1:6" ht="15.75" customHeight="1">
      <c r="A408" s="7" t="str">
        <f>"23012714"</f>
        <v>23012714</v>
      </c>
      <c r="B408" s="7" t="str">
        <f>"230120"</f>
        <v>230120</v>
      </c>
      <c r="C408" s="7" t="s">
        <v>30</v>
      </c>
      <c r="D408" s="7" t="str">
        <f>"马丽丽"</f>
        <v>马丽丽</v>
      </c>
      <c r="E408" s="10" t="s">
        <v>8</v>
      </c>
      <c r="F408" s="8"/>
    </row>
    <row r="409" spans="1:6" ht="15.75" customHeight="1">
      <c r="A409" s="7" t="str">
        <f>"23012728"</f>
        <v>23012728</v>
      </c>
      <c r="B409" s="7" t="str">
        <f>"230120"</f>
        <v>230120</v>
      </c>
      <c r="C409" s="7" t="s">
        <v>30</v>
      </c>
      <c r="D409" s="7" t="str">
        <f>"武文静"</f>
        <v>武文静</v>
      </c>
      <c r="E409" s="10" t="s">
        <v>8</v>
      </c>
      <c r="F409" s="8"/>
    </row>
    <row r="410" spans="1:6" ht="15.75" customHeight="1">
      <c r="A410" s="7" t="str">
        <f>"23013620"</f>
        <v>23013620</v>
      </c>
      <c r="B410" s="7" t="str">
        <f aca="true" t="shared" si="19" ref="B410:B418">"230121"</f>
        <v>230121</v>
      </c>
      <c r="C410" s="7" t="s">
        <v>31</v>
      </c>
      <c r="D410" s="7" t="str">
        <f>"司旭"</f>
        <v>司旭</v>
      </c>
      <c r="E410" s="7" t="s">
        <v>8</v>
      </c>
      <c r="F410" s="8"/>
    </row>
    <row r="411" spans="1:6" ht="15.75" customHeight="1">
      <c r="A411" s="7" t="str">
        <f>"23013612"</f>
        <v>23013612</v>
      </c>
      <c r="B411" s="7" t="str">
        <f t="shared" si="19"/>
        <v>230121</v>
      </c>
      <c r="C411" s="7" t="s">
        <v>31</v>
      </c>
      <c r="D411" s="7" t="str">
        <f>"孟紫薇"</f>
        <v>孟紫薇</v>
      </c>
      <c r="E411" s="7" t="s">
        <v>8</v>
      </c>
      <c r="F411" s="8"/>
    </row>
    <row r="412" spans="1:6" ht="15.75" customHeight="1">
      <c r="A412" s="7" t="str">
        <f>"23013608"</f>
        <v>23013608</v>
      </c>
      <c r="B412" s="7" t="str">
        <f t="shared" si="19"/>
        <v>230121</v>
      </c>
      <c r="C412" s="7" t="s">
        <v>31</v>
      </c>
      <c r="D412" s="7" t="str">
        <f>"康琳杰"</f>
        <v>康琳杰</v>
      </c>
      <c r="E412" s="7" t="s">
        <v>8</v>
      </c>
      <c r="F412" s="8"/>
    </row>
    <row r="413" spans="1:6" ht="15.75" customHeight="1">
      <c r="A413" s="7" t="str">
        <f>"23013610"</f>
        <v>23013610</v>
      </c>
      <c r="B413" s="7" t="str">
        <f t="shared" si="19"/>
        <v>230121</v>
      </c>
      <c r="C413" s="7" t="s">
        <v>31</v>
      </c>
      <c r="D413" s="7" t="str">
        <f>"张杰"</f>
        <v>张杰</v>
      </c>
      <c r="E413" s="7" t="s">
        <v>8</v>
      </c>
      <c r="F413" s="8"/>
    </row>
    <row r="414" spans="1:6" ht="15.75" customHeight="1">
      <c r="A414" s="7" t="str">
        <f>"23013616"</f>
        <v>23013616</v>
      </c>
      <c r="B414" s="7" t="str">
        <f t="shared" si="19"/>
        <v>230121</v>
      </c>
      <c r="C414" s="7" t="s">
        <v>31</v>
      </c>
      <c r="D414" s="7" t="str">
        <f>"周林林"</f>
        <v>周林林</v>
      </c>
      <c r="E414" s="7" t="s">
        <v>8</v>
      </c>
      <c r="F414" s="8"/>
    </row>
    <row r="415" spans="1:6" ht="15.75" customHeight="1">
      <c r="A415" s="7" t="str">
        <f>"23013611"</f>
        <v>23013611</v>
      </c>
      <c r="B415" s="7" t="str">
        <f t="shared" si="19"/>
        <v>230121</v>
      </c>
      <c r="C415" s="7" t="s">
        <v>31</v>
      </c>
      <c r="D415" s="7" t="str">
        <f>"刘和平"</f>
        <v>刘和平</v>
      </c>
      <c r="E415" s="7" t="s">
        <v>8</v>
      </c>
      <c r="F415" s="8"/>
    </row>
    <row r="416" spans="1:6" ht="15.75" customHeight="1">
      <c r="A416" s="7" t="str">
        <f>"23013619"</f>
        <v>23013619</v>
      </c>
      <c r="B416" s="7" t="str">
        <f t="shared" si="19"/>
        <v>230121</v>
      </c>
      <c r="C416" s="7" t="s">
        <v>31</v>
      </c>
      <c r="D416" s="7" t="str">
        <f>"马豫秦"</f>
        <v>马豫秦</v>
      </c>
      <c r="E416" s="7" t="s">
        <v>8</v>
      </c>
      <c r="F416" s="8"/>
    </row>
    <row r="417" spans="1:6" ht="15.75" customHeight="1">
      <c r="A417" s="7" t="str">
        <f>"23013621"</f>
        <v>23013621</v>
      </c>
      <c r="B417" s="7" t="str">
        <f t="shared" si="19"/>
        <v>230121</v>
      </c>
      <c r="C417" s="7" t="s">
        <v>31</v>
      </c>
      <c r="D417" s="7" t="str">
        <f>"臧凡凡"</f>
        <v>臧凡凡</v>
      </c>
      <c r="E417" s="7" t="s">
        <v>8</v>
      </c>
      <c r="F417" s="8"/>
    </row>
    <row r="418" spans="1:6" ht="15.75" customHeight="1">
      <c r="A418" s="7" t="str">
        <f>"23013623"</f>
        <v>23013623</v>
      </c>
      <c r="B418" s="7" t="str">
        <f t="shared" si="19"/>
        <v>230121</v>
      </c>
      <c r="C418" s="7" t="s">
        <v>31</v>
      </c>
      <c r="D418" s="7" t="str">
        <f>"李家俊"</f>
        <v>李家俊</v>
      </c>
      <c r="E418" s="9" t="s">
        <v>9</v>
      </c>
      <c r="F418" s="8"/>
    </row>
    <row r="419" spans="1:6" ht="15.75" customHeight="1">
      <c r="A419" s="7" t="str">
        <f>"23030116"</f>
        <v>23030116</v>
      </c>
      <c r="B419" s="7" t="str">
        <f aca="true" t="shared" si="20" ref="B419:B446">"230201"</f>
        <v>230201</v>
      </c>
      <c r="C419" s="7" t="s">
        <v>32</v>
      </c>
      <c r="D419" s="7" t="str">
        <f>"李娜"</f>
        <v>李娜</v>
      </c>
      <c r="E419" s="10" t="s">
        <v>8</v>
      </c>
      <c r="F419" s="8"/>
    </row>
    <row r="420" spans="1:6" ht="15.75" customHeight="1">
      <c r="A420" s="7" t="str">
        <f>"23031021"</f>
        <v>23031021</v>
      </c>
      <c r="B420" s="7" t="str">
        <f t="shared" si="20"/>
        <v>230201</v>
      </c>
      <c r="C420" s="7" t="s">
        <v>32</v>
      </c>
      <c r="D420" s="7" t="str">
        <f>"周化萍"</f>
        <v>周化萍</v>
      </c>
      <c r="E420" s="10" t="s">
        <v>8</v>
      </c>
      <c r="F420" s="8"/>
    </row>
    <row r="421" spans="1:6" ht="15.75" customHeight="1">
      <c r="A421" s="7" t="str">
        <f>"23031114"</f>
        <v>23031114</v>
      </c>
      <c r="B421" s="7" t="str">
        <f t="shared" si="20"/>
        <v>230201</v>
      </c>
      <c r="C421" s="7" t="s">
        <v>32</v>
      </c>
      <c r="D421" s="7" t="str">
        <f>"施娟娟"</f>
        <v>施娟娟</v>
      </c>
      <c r="E421" s="10" t="s">
        <v>8</v>
      </c>
      <c r="F421" s="8"/>
    </row>
    <row r="422" spans="1:6" ht="15.75" customHeight="1">
      <c r="A422" s="7" t="str">
        <f>"23030224"</f>
        <v>23030224</v>
      </c>
      <c r="B422" s="7" t="str">
        <f t="shared" si="20"/>
        <v>230201</v>
      </c>
      <c r="C422" s="7" t="s">
        <v>32</v>
      </c>
      <c r="D422" s="7" t="str">
        <f>"徐丹丹"</f>
        <v>徐丹丹</v>
      </c>
      <c r="E422" s="10" t="s">
        <v>8</v>
      </c>
      <c r="F422" s="8"/>
    </row>
    <row r="423" spans="1:6" ht="15.75" customHeight="1">
      <c r="A423" s="7" t="str">
        <f>"23031208"</f>
        <v>23031208</v>
      </c>
      <c r="B423" s="7" t="str">
        <f t="shared" si="20"/>
        <v>230201</v>
      </c>
      <c r="C423" s="7" t="s">
        <v>32</v>
      </c>
      <c r="D423" s="7" t="str">
        <f>"张婷婷"</f>
        <v>张婷婷</v>
      </c>
      <c r="E423" s="10" t="s">
        <v>8</v>
      </c>
      <c r="F423" s="8"/>
    </row>
    <row r="424" spans="1:6" ht="15.75" customHeight="1">
      <c r="A424" s="7" t="str">
        <f>"23031206"</f>
        <v>23031206</v>
      </c>
      <c r="B424" s="7" t="str">
        <f t="shared" si="20"/>
        <v>230201</v>
      </c>
      <c r="C424" s="7" t="s">
        <v>32</v>
      </c>
      <c r="D424" s="7" t="str">
        <f>"彭艳玲"</f>
        <v>彭艳玲</v>
      </c>
      <c r="E424" s="10" t="s">
        <v>8</v>
      </c>
      <c r="F424" s="8"/>
    </row>
    <row r="425" spans="1:6" ht="15.75" customHeight="1">
      <c r="A425" s="7" t="str">
        <f>"23030725"</f>
        <v>23030725</v>
      </c>
      <c r="B425" s="7" t="str">
        <f t="shared" si="20"/>
        <v>230201</v>
      </c>
      <c r="C425" s="7" t="s">
        <v>32</v>
      </c>
      <c r="D425" s="7" t="str">
        <f>"张雅娜"</f>
        <v>张雅娜</v>
      </c>
      <c r="E425" s="10" t="s">
        <v>8</v>
      </c>
      <c r="F425" s="8"/>
    </row>
    <row r="426" spans="1:6" ht="15.75" customHeight="1">
      <c r="A426" s="7" t="str">
        <f>"23030423"</f>
        <v>23030423</v>
      </c>
      <c r="B426" s="7" t="str">
        <f t="shared" si="20"/>
        <v>230201</v>
      </c>
      <c r="C426" s="7" t="s">
        <v>32</v>
      </c>
      <c r="D426" s="7" t="str">
        <f>"张翩翩"</f>
        <v>张翩翩</v>
      </c>
      <c r="E426" s="10" t="s">
        <v>8</v>
      </c>
      <c r="F426" s="8"/>
    </row>
    <row r="427" spans="1:6" ht="15.75" customHeight="1">
      <c r="A427" s="7" t="str">
        <f>"23030830"</f>
        <v>23030830</v>
      </c>
      <c r="B427" s="7" t="str">
        <f t="shared" si="20"/>
        <v>230201</v>
      </c>
      <c r="C427" s="7" t="s">
        <v>32</v>
      </c>
      <c r="D427" s="7" t="str">
        <f>"朱珊珊"</f>
        <v>朱珊珊</v>
      </c>
      <c r="E427" s="10" t="s">
        <v>8</v>
      </c>
      <c r="F427" s="8"/>
    </row>
    <row r="428" spans="1:6" ht="15.75" customHeight="1">
      <c r="A428" s="7" t="str">
        <f>"23030616"</f>
        <v>23030616</v>
      </c>
      <c r="B428" s="7" t="str">
        <f t="shared" si="20"/>
        <v>230201</v>
      </c>
      <c r="C428" s="7" t="s">
        <v>32</v>
      </c>
      <c r="D428" s="7" t="str">
        <f>"彭丽丽"</f>
        <v>彭丽丽</v>
      </c>
      <c r="E428" s="10" t="s">
        <v>8</v>
      </c>
      <c r="F428" s="8"/>
    </row>
    <row r="429" spans="1:6" ht="15.75" customHeight="1">
      <c r="A429" s="7" t="str">
        <f>"23030904"</f>
        <v>23030904</v>
      </c>
      <c r="B429" s="7" t="str">
        <f t="shared" si="20"/>
        <v>230201</v>
      </c>
      <c r="C429" s="7" t="s">
        <v>32</v>
      </c>
      <c r="D429" s="7" t="str">
        <f>"王也"</f>
        <v>王也</v>
      </c>
      <c r="E429" s="10" t="s">
        <v>8</v>
      </c>
      <c r="F429" s="8"/>
    </row>
    <row r="430" spans="1:6" ht="15.75" customHeight="1">
      <c r="A430" s="7" t="str">
        <f>"23030501"</f>
        <v>23030501</v>
      </c>
      <c r="B430" s="7" t="str">
        <f t="shared" si="20"/>
        <v>230201</v>
      </c>
      <c r="C430" s="7" t="s">
        <v>32</v>
      </c>
      <c r="D430" s="7" t="str">
        <f>"王闻闻"</f>
        <v>王闻闻</v>
      </c>
      <c r="E430" s="10" t="s">
        <v>8</v>
      </c>
      <c r="F430" s="8"/>
    </row>
    <row r="431" spans="1:6" ht="15.75" customHeight="1">
      <c r="A431" s="7" t="str">
        <f>"23031409"</f>
        <v>23031409</v>
      </c>
      <c r="B431" s="7" t="str">
        <f t="shared" si="20"/>
        <v>230201</v>
      </c>
      <c r="C431" s="7" t="s">
        <v>32</v>
      </c>
      <c r="D431" s="7" t="str">
        <f>"曾瑞娟"</f>
        <v>曾瑞娟</v>
      </c>
      <c r="E431" s="10" t="s">
        <v>8</v>
      </c>
      <c r="F431" s="8"/>
    </row>
    <row r="432" spans="1:6" ht="15.75" customHeight="1">
      <c r="A432" s="7" t="str">
        <f>"23031104"</f>
        <v>23031104</v>
      </c>
      <c r="B432" s="7" t="str">
        <f t="shared" si="20"/>
        <v>230201</v>
      </c>
      <c r="C432" s="7" t="s">
        <v>32</v>
      </c>
      <c r="D432" s="7" t="str">
        <f>"李难难"</f>
        <v>李难难</v>
      </c>
      <c r="E432" s="10" t="s">
        <v>8</v>
      </c>
      <c r="F432" s="8"/>
    </row>
    <row r="433" spans="1:6" ht="15.75" customHeight="1">
      <c r="A433" s="7" t="str">
        <f>"23031412"</f>
        <v>23031412</v>
      </c>
      <c r="B433" s="7" t="str">
        <f t="shared" si="20"/>
        <v>230201</v>
      </c>
      <c r="C433" s="7" t="s">
        <v>32</v>
      </c>
      <c r="D433" s="7" t="str">
        <f>"马新新"</f>
        <v>马新新</v>
      </c>
      <c r="E433" s="10" t="s">
        <v>8</v>
      </c>
      <c r="F433" s="8"/>
    </row>
    <row r="434" spans="1:6" ht="15.75" customHeight="1">
      <c r="A434" s="7" t="str">
        <f>"23030517"</f>
        <v>23030517</v>
      </c>
      <c r="B434" s="7" t="str">
        <f t="shared" si="20"/>
        <v>230201</v>
      </c>
      <c r="C434" s="7" t="s">
        <v>32</v>
      </c>
      <c r="D434" s="7" t="str">
        <f>"王韦"</f>
        <v>王韦</v>
      </c>
      <c r="E434" s="10" t="s">
        <v>8</v>
      </c>
      <c r="F434" s="8"/>
    </row>
    <row r="435" spans="1:6" ht="15.75" customHeight="1">
      <c r="A435" s="7" t="str">
        <f>"23030707"</f>
        <v>23030707</v>
      </c>
      <c r="B435" s="7" t="str">
        <f t="shared" si="20"/>
        <v>230201</v>
      </c>
      <c r="C435" s="7" t="s">
        <v>32</v>
      </c>
      <c r="D435" s="7" t="str">
        <f>"汪国萍"</f>
        <v>汪国萍</v>
      </c>
      <c r="E435" s="10" t="s">
        <v>8</v>
      </c>
      <c r="F435" s="8"/>
    </row>
    <row r="436" spans="1:6" ht="15.75" customHeight="1">
      <c r="A436" s="7" t="str">
        <f>"23030328"</f>
        <v>23030328</v>
      </c>
      <c r="B436" s="7" t="str">
        <f t="shared" si="20"/>
        <v>230201</v>
      </c>
      <c r="C436" s="7" t="s">
        <v>32</v>
      </c>
      <c r="D436" s="7" t="str">
        <f>"宋佳楠"</f>
        <v>宋佳楠</v>
      </c>
      <c r="E436" s="10" t="s">
        <v>8</v>
      </c>
      <c r="F436" s="8"/>
    </row>
    <row r="437" spans="1:6" ht="15.75" customHeight="1">
      <c r="A437" s="7" t="str">
        <f>"23030620"</f>
        <v>23030620</v>
      </c>
      <c r="B437" s="7" t="str">
        <f t="shared" si="20"/>
        <v>230201</v>
      </c>
      <c r="C437" s="7" t="s">
        <v>32</v>
      </c>
      <c r="D437" s="7" t="str">
        <f>"刘卉"</f>
        <v>刘卉</v>
      </c>
      <c r="E437" s="11" t="s">
        <v>9</v>
      </c>
      <c r="F437" s="8"/>
    </row>
    <row r="438" spans="1:6" ht="15.75" customHeight="1">
      <c r="A438" s="7" t="str">
        <f>"23030312"</f>
        <v>23030312</v>
      </c>
      <c r="B438" s="7" t="str">
        <f t="shared" si="20"/>
        <v>230201</v>
      </c>
      <c r="C438" s="7" t="s">
        <v>32</v>
      </c>
      <c r="D438" s="7" t="str">
        <f>"赵雅楠"</f>
        <v>赵雅楠</v>
      </c>
      <c r="E438" s="10" t="s">
        <v>8</v>
      </c>
      <c r="F438" s="8"/>
    </row>
    <row r="439" spans="1:6" ht="15.75" customHeight="1">
      <c r="A439" s="7" t="str">
        <f>"23031330"</f>
        <v>23031330</v>
      </c>
      <c r="B439" s="7" t="str">
        <f t="shared" si="20"/>
        <v>230201</v>
      </c>
      <c r="C439" s="7" t="s">
        <v>32</v>
      </c>
      <c r="D439" s="7" t="str">
        <f>"孙小曼"</f>
        <v>孙小曼</v>
      </c>
      <c r="E439" s="10" t="s">
        <v>8</v>
      </c>
      <c r="F439" s="8"/>
    </row>
    <row r="440" spans="1:6" ht="15.75" customHeight="1">
      <c r="A440" s="7" t="str">
        <f>"23030912"</f>
        <v>23030912</v>
      </c>
      <c r="B440" s="7" t="str">
        <f t="shared" si="20"/>
        <v>230201</v>
      </c>
      <c r="C440" s="7" t="s">
        <v>32</v>
      </c>
      <c r="D440" s="7" t="str">
        <f>"武杨旋"</f>
        <v>武杨旋</v>
      </c>
      <c r="E440" s="10" t="s">
        <v>8</v>
      </c>
      <c r="F440" s="8"/>
    </row>
    <row r="441" spans="1:6" ht="15.75" customHeight="1">
      <c r="A441" s="7" t="str">
        <f>"23030910"</f>
        <v>23030910</v>
      </c>
      <c r="B441" s="7" t="str">
        <f t="shared" si="20"/>
        <v>230201</v>
      </c>
      <c r="C441" s="7" t="s">
        <v>32</v>
      </c>
      <c r="D441" s="7" t="str">
        <f>"王洁"</f>
        <v>王洁</v>
      </c>
      <c r="E441" s="10" t="s">
        <v>8</v>
      </c>
      <c r="F441" s="8"/>
    </row>
    <row r="442" spans="1:6" ht="15.75" customHeight="1">
      <c r="A442" s="7" t="str">
        <f>"23031302"</f>
        <v>23031302</v>
      </c>
      <c r="B442" s="7" t="str">
        <f t="shared" si="20"/>
        <v>230201</v>
      </c>
      <c r="C442" s="7" t="s">
        <v>32</v>
      </c>
      <c r="D442" s="7" t="str">
        <f>"张静静"</f>
        <v>张静静</v>
      </c>
      <c r="E442" s="10" t="s">
        <v>8</v>
      </c>
      <c r="F442" s="8"/>
    </row>
    <row r="443" spans="1:6" ht="15.75" customHeight="1">
      <c r="A443" s="7" t="str">
        <f>"23030811"</f>
        <v>23030811</v>
      </c>
      <c r="B443" s="7" t="str">
        <f t="shared" si="20"/>
        <v>230201</v>
      </c>
      <c r="C443" s="7" t="s">
        <v>32</v>
      </c>
      <c r="D443" s="7" t="str">
        <f>"赵楠楠"</f>
        <v>赵楠楠</v>
      </c>
      <c r="E443" s="10" t="s">
        <v>8</v>
      </c>
      <c r="F443" s="8"/>
    </row>
    <row r="444" spans="1:6" ht="15.75" customHeight="1">
      <c r="A444" s="7" t="str">
        <f>"23030307"</f>
        <v>23030307</v>
      </c>
      <c r="B444" s="7" t="str">
        <f t="shared" si="20"/>
        <v>230201</v>
      </c>
      <c r="C444" s="7" t="s">
        <v>32</v>
      </c>
      <c r="D444" s="7" t="str">
        <f>"黄新秀"</f>
        <v>黄新秀</v>
      </c>
      <c r="E444" s="10" t="s">
        <v>8</v>
      </c>
      <c r="F444" s="8"/>
    </row>
    <row r="445" spans="1:6" ht="15.75" customHeight="1">
      <c r="A445" s="7" t="str">
        <f>"23030606"</f>
        <v>23030606</v>
      </c>
      <c r="B445" s="7" t="str">
        <f t="shared" si="20"/>
        <v>230201</v>
      </c>
      <c r="C445" s="7" t="s">
        <v>32</v>
      </c>
      <c r="D445" s="7" t="str">
        <f>"朱凤兰"</f>
        <v>朱凤兰</v>
      </c>
      <c r="E445" s="10" t="s">
        <v>8</v>
      </c>
      <c r="F445" s="8"/>
    </row>
    <row r="446" spans="1:6" ht="15.75" customHeight="1">
      <c r="A446" s="7" t="str">
        <f>"23030323"</f>
        <v>23030323</v>
      </c>
      <c r="B446" s="7" t="str">
        <f t="shared" si="20"/>
        <v>230201</v>
      </c>
      <c r="C446" s="7" t="s">
        <v>32</v>
      </c>
      <c r="D446" s="7" t="str">
        <f>"尹传贞"</f>
        <v>尹传贞</v>
      </c>
      <c r="E446" s="10" t="s">
        <v>8</v>
      </c>
      <c r="F446" s="8"/>
    </row>
    <row r="447" spans="1:6" ht="15.75" customHeight="1">
      <c r="A447" s="7" t="str">
        <f>"23031730"</f>
        <v>23031730</v>
      </c>
      <c r="B447" s="7" t="str">
        <f aca="true" t="shared" si="21" ref="B447:B476">"230202"</f>
        <v>230202</v>
      </c>
      <c r="C447" s="7" t="s">
        <v>33</v>
      </c>
      <c r="D447" s="7" t="str">
        <f>"徐丹莉"</f>
        <v>徐丹莉</v>
      </c>
      <c r="E447" s="7" t="s">
        <v>8</v>
      </c>
      <c r="F447" s="8"/>
    </row>
    <row r="448" spans="1:6" ht="15.75" customHeight="1">
      <c r="A448" s="7" t="str">
        <f>"23032803"</f>
        <v>23032803</v>
      </c>
      <c r="B448" s="7" t="str">
        <f t="shared" si="21"/>
        <v>230202</v>
      </c>
      <c r="C448" s="7" t="s">
        <v>33</v>
      </c>
      <c r="D448" s="7" t="str">
        <f>"陈满满"</f>
        <v>陈满满</v>
      </c>
      <c r="E448" s="7" t="s">
        <v>8</v>
      </c>
      <c r="F448" s="8"/>
    </row>
    <row r="449" spans="1:6" ht="15.75" customHeight="1">
      <c r="A449" s="7" t="str">
        <f>"23032510"</f>
        <v>23032510</v>
      </c>
      <c r="B449" s="7" t="str">
        <f t="shared" si="21"/>
        <v>230202</v>
      </c>
      <c r="C449" s="7" t="s">
        <v>33</v>
      </c>
      <c r="D449" s="7" t="str">
        <f>"董妹"</f>
        <v>董妹</v>
      </c>
      <c r="E449" s="7" t="s">
        <v>8</v>
      </c>
      <c r="F449" s="8"/>
    </row>
    <row r="450" spans="1:6" ht="15.75" customHeight="1">
      <c r="A450" s="7" t="str">
        <f>"23032515"</f>
        <v>23032515</v>
      </c>
      <c r="B450" s="7" t="str">
        <f t="shared" si="21"/>
        <v>230202</v>
      </c>
      <c r="C450" s="7" t="s">
        <v>33</v>
      </c>
      <c r="D450" s="7" t="str">
        <f>"葛明明"</f>
        <v>葛明明</v>
      </c>
      <c r="E450" s="7" t="s">
        <v>8</v>
      </c>
      <c r="F450" s="8"/>
    </row>
    <row r="451" spans="1:6" ht="15.75" customHeight="1">
      <c r="A451" s="7" t="str">
        <f>"23032820"</f>
        <v>23032820</v>
      </c>
      <c r="B451" s="7" t="str">
        <f t="shared" si="21"/>
        <v>230202</v>
      </c>
      <c r="C451" s="7" t="s">
        <v>33</v>
      </c>
      <c r="D451" s="7" t="str">
        <f>"阳园园"</f>
        <v>阳园园</v>
      </c>
      <c r="E451" s="7" t="s">
        <v>8</v>
      </c>
      <c r="F451" s="8"/>
    </row>
    <row r="452" spans="1:6" ht="15.75" customHeight="1">
      <c r="A452" s="7" t="str">
        <f>"23032817"</f>
        <v>23032817</v>
      </c>
      <c r="B452" s="7" t="str">
        <f t="shared" si="21"/>
        <v>230202</v>
      </c>
      <c r="C452" s="7" t="s">
        <v>33</v>
      </c>
      <c r="D452" s="7" t="str">
        <f>"沈妮娜"</f>
        <v>沈妮娜</v>
      </c>
      <c r="E452" s="7" t="s">
        <v>8</v>
      </c>
      <c r="F452" s="8"/>
    </row>
    <row r="453" spans="1:6" ht="15.75" customHeight="1">
      <c r="A453" s="7" t="str">
        <f>"23031803"</f>
        <v>23031803</v>
      </c>
      <c r="B453" s="7" t="str">
        <f t="shared" si="21"/>
        <v>230202</v>
      </c>
      <c r="C453" s="7" t="s">
        <v>33</v>
      </c>
      <c r="D453" s="7" t="str">
        <f>"段宇晴"</f>
        <v>段宇晴</v>
      </c>
      <c r="E453" s="7" t="s">
        <v>8</v>
      </c>
      <c r="F453" s="8"/>
    </row>
    <row r="454" spans="1:6" ht="15.75" customHeight="1">
      <c r="A454" s="7" t="str">
        <f>"23032113"</f>
        <v>23032113</v>
      </c>
      <c r="B454" s="7" t="str">
        <f t="shared" si="21"/>
        <v>230202</v>
      </c>
      <c r="C454" s="7" t="s">
        <v>33</v>
      </c>
      <c r="D454" s="7" t="str">
        <f>"王翠翠"</f>
        <v>王翠翠</v>
      </c>
      <c r="E454" s="7" t="s">
        <v>8</v>
      </c>
      <c r="F454" s="8"/>
    </row>
    <row r="455" spans="1:6" ht="15.75" customHeight="1">
      <c r="A455" s="7" t="str">
        <f>"23032215"</f>
        <v>23032215</v>
      </c>
      <c r="B455" s="7" t="str">
        <f t="shared" si="21"/>
        <v>230202</v>
      </c>
      <c r="C455" s="7" t="s">
        <v>33</v>
      </c>
      <c r="D455" s="7" t="str">
        <f>"张露齐"</f>
        <v>张露齐</v>
      </c>
      <c r="E455" s="7" t="s">
        <v>8</v>
      </c>
      <c r="F455" s="8"/>
    </row>
    <row r="456" spans="1:6" ht="15.75" customHeight="1">
      <c r="A456" s="7" t="str">
        <f>"23032709"</f>
        <v>23032709</v>
      </c>
      <c r="B456" s="7" t="str">
        <f t="shared" si="21"/>
        <v>230202</v>
      </c>
      <c r="C456" s="7" t="s">
        <v>33</v>
      </c>
      <c r="D456" s="7" t="str">
        <f>"闻梦洁"</f>
        <v>闻梦洁</v>
      </c>
      <c r="E456" s="7" t="s">
        <v>8</v>
      </c>
      <c r="F456" s="8"/>
    </row>
    <row r="457" spans="1:6" ht="15.75" customHeight="1">
      <c r="A457" s="7" t="str">
        <f>"23032214"</f>
        <v>23032214</v>
      </c>
      <c r="B457" s="7" t="str">
        <f t="shared" si="21"/>
        <v>230202</v>
      </c>
      <c r="C457" s="7" t="s">
        <v>33</v>
      </c>
      <c r="D457" s="7" t="str">
        <f>"温娟娟"</f>
        <v>温娟娟</v>
      </c>
      <c r="E457" s="7" t="s">
        <v>8</v>
      </c>
      <c r="F457" s="8"/>
    </row>
    <row r="458" spans="1:6" ht="15.75" customHeight="1">
      <c r="A458" s="7" t="str">
        <f>"23032004"</f>
        <v>23032004</v>
      </c>
      <c r="B458" s="7" t="str">
        <f t="shared" si="21"/>
        <v>230202</v>
      </c>
      <c r="C458" s="7" t="s">
        <v>33</v>
      </c>
      <c r="D458" s="7" t="str">
        <f>"周雪洁"</f>
        <v>周雪洁</v>
      </c>
      <c r="E458" s="7" t="s">
        <v>8</v>
      </c>
      <c r="F458" s="8"/>
    </row>
    <row r="459" spans="1:6" ht="15.75" customHeight="1">
      <c r="A459" s="7" t="str">
        <f>"23032616"</f>
        <v>23032616</v>
      </c>
      <c r="B459" s="7" t="str">
        <f t="shared" si="21"/>
        <v>230202</v>
      </c>
      <c r="C459" s="7" t="s">
        <v>33</v>
      </c>
      <c r="D459" s="7" t="str">
        <f>"孔琳慧"</f>
        <v>孔琳慧</v>
      </c>
      <c r="E459" s="7" t="s">
        <v>8</v>
      </c>
      <c r="F459" s="8"/>
    </row>
    <row r="460" spans="1:6" ht="15.75" customHeight="1">
      <c r="A460" s="7" t="str">
        <f>"23032309"</f>
        <v>23032309</v>
      </c>
      <c r="B460" s="7" t="str">
        <f t="shared" si="21"/>
        <v>230202</v>
      </c>
      <c r="C460" s="7" t="s">
        <v>33</v>
      </c>
      <c r="D460" s="7" t="str">
        <f>"张雅萍"</f>
        <v>张雅萍</v>
      </c>
      <c r="E460" s="7" t="s">
        <v>8</v>
      </c>
      <c r="F460" s="8"/>
    </row>
    <row r="461" spans="1:6" ht="15.75" customHeight="1">
      <c r="A461" s="7" t="str">
        <f>"23031625"</f>
        <v>23031625</v>
      </c>
      <c r="B461" s="7" t="str">
        <f t="shared" si="21"/>
        <v>230202</v>
      </c>
      <c r="C461" s="7" t="s">
        <v>33</v>
      </c>
      <c r="D461" s="7" t="str">
        <f>"董永佳"</f>
        <v>董永佳</v>
      </c>
      <c r="E461" s="7" t="s">
        <v>8</v>
      </c>
      <c r="F461" s="8"/>
    </row>
    <row r="462" spans="1:6" ht="15.75" customHeight="1">
      <c r="A462" s="7" t="str">
        <f>"23031922"</f>
        <v>23031922</v>
      </c>
      <c r="B462" s="7" t="str">
        <f t="shared" si="21"/>
        <v>230202</v>
      </c>
      <c r="C462" s="7" t="s">
        <v>33</v>
      </c>
      <c r="D462" s="7" t="str">
        <f>"黄韦"</f>
        <v>黄韦</v>
      </c>
      <c r="E462" s="7" t="s">
        <v>8</v>
      </c>
      <c r="F462" s="8"/>
    </row>
    <row r="463" spans="1:6" ht="15.75" customHeight="1">
      <c r="A463" s="7" t="str">
        <f>"23032723"</f>
        <v>23032723</v>
      </c>
      <c r="B463" s="7" t="str">
        <f t="shared" si="21"/>
        <v>230202</v>
      </c>
      <c r="C463" s="7" t="s">
        <v>33</v>
      </c>
      <c r="D463" s="7" t="str">
        <f>"姚灿"</f>
        <v>姚灿</v>
      </c>
      <c r="E463" s="7" t="s">
        <v>8</v>
      </c>
      <c r="F463" s="8"/>
    </row>
    <row r="464" spans="1:6" ht="15.75" customHeight="1">
      <c r="A464" s="7" t="str">
        <f>"23032702"</f>
        <v>23032702</v>
      </c>
      <c r="B464" s="7" t="str">
        <f t="shared" si="21"/>
        <v>230202</v>
      </c>
      <c r="C464" s="7" t="s">
        <v>33</v>
      </c>
      <c r="D464" s="7" t="str">
        <f>"张妍"</f>
        <v>张妍</v>
      </c>
      <c r="E464" s="7" t="s">
        <v>8</v>
      </c>
      <c r="F464" s="8"/>
    </row>
    <row r="465" spans="1:6" ht="15.75" customHeight="1">
      <c r="A465" s="7" t="str">
        <f>"23032207"</f>
        <v>23032207</v>
      </c>
      <c r="B465" s="7" t="str">
        <f t="shared" si="21"/>
        <v>230202</v>
      </c>
      <c r="C465" s="7" t="s">
        <v>33</v>
      </c>
      <c r="D465" s="7" t="str">
        <f>"赵宇婷"</f>
        <v>赵宇婷</v>
      </c>
      <c r="E465" s="7" t="s">
        <v>8</v>
      </c>
      <c r="F465" s="8"/>
    </row>
    <row r="466" spans="1:6" ht="15.75" customHeight="1">
      <c r="A466" s="7" t="str">
        <f>"23032530"</f>
        <v>23032530</v>
      </c>
      <c r="B466" s="7" t="str">
        <f t="shared" si="21"/>
        <v>230202</v>
      </c>
      <c r="C466" s="7" t="s">
        <v>33</v>
      </c>
      <c r="D466" s="7" t="str">
        <f>"王艳"</f>
        <v>王艳</v>
      </c>
      <c r="E466" s="7" t="s">
        <v>8</v>
      </c>
      <c r="F466" s="8"/>
    </row>
    <row r="467" spans="1:6" ht="15.75" customHeight="1">
      <c r="A467" s="7" t="str">
        <f>"23032025"</f>
        <v>23032025</v>
      </c>
      <c r="B467" s="7" t="str">
        <f t="shared" si="21"/>
        <v>230202</v>
      </c>
      <c r="C467" s="7" t="s">
        <v>33</v>
      </c>
      <c r="D467" s="7" t="str">
        <f>"戚孟园"</f>
        <v>戚孟园</v>
      </c>
      <c r="E467" s="7" t="s">
        <v>8</v>
      </c>
      <c r="F467" s="8"/>
    </row>
    <row r="468" spans="1:6" ht="15.75" customHeight="1">
      <c r="A468" s="7" t="str">
        <f>"23031514"</f>
        <v>23031514</v>
      </c>
      <c r="B468" s="7" t="str">
        <f t="shared" si="21"/>
        <v>230202</v>
      </c>
      <c r="C468" s="7" t="s">
        <v>33</v>
      </c>
      <c r="D468" s="7" t="str">
        <f>"段梓君"</f>
        <v>段梓君</v>
      </c>
      <c r="E468" s="7" t="s">
        <v>8</v>
      </c>
      <c r="F468" s="8"/>
    </row>
    <row r="469" spans="1:6" ht="15.75" customHeight="1">
      <c r="A469" s="7" t="str">
        <f>"23032823"</f>
        <v>23032823</v>
      </c>
      <c r="B469" s="7" t="str">
        <f t="shared" si="21"/>
        <v>230202</v>
      </c>
      <c r="C469" s="7" t="s">
        <v>33</v>
      </c>
      <c r="D469" s="7" t="str">
        <f>"卞子腾"</f>
        <v>卞子腾</v>
      </c>
      <c r="E469" s="7" t="s">
        <v>8</v>
      </c>
      <c r="F469" s="8"/>
    </row>
    <row r="470" spans="1:6" ht="15.75" customHeight="1">
      <c r="A470" s="7" t="str">
        <f>"23032308"</f>
        <v>23032308</v>
      </c>
      <c r="B470" s="7" t="str">
        <f t="shared" si="21"/>
        <v>230202</v>
      </c>
      <c r="C470" s="7" t="s">
        <v>33</v>
      </c>
      <c r="D470" s="7" t="str">
        <f>"王倩倩"</f>
        <v>王倩倩</v>
      </c>
      <c r="E470" s="7" t="s">
        <v>8</v>
      </c>
      <c r="F470" s="8"/>
    </row>
    <row r="471" spans="1:6" ht="15.75" customHeight="1">
      <c r="A471" s="7" t="str">
        <f>"23031827"</f>
        <v>23031827</v>
      </c>
      <c r="B471" s="7" t="str">
        <f t="shared" si="21"/>
        <v>230202</v>
      </c>
      <c r="C471" s="7" t="s">
        <v>33</v>
      </c>
      <c r="D471" s="7" t="str">
        <f>"马艳茹"</f>
        <v>马艳茹</v>
      </c>
      <c r="E471" s="7" t="s">
        <v>8</v>
      </c>
      <c r="F471" s="8"/>
    </row>
    <row r="472" spans="1:6" ht="15.75" customHeight="1">
      <c r="A472" s="7" t="str">
        <f>"23032222"</f>
        <v>23032222</v>
      </c>
      <c r="B472" s="7" t="str">
        <f t="shared" si="21"/>
        <v>230202</v>
      </c>
      <c r="C472" s="7" t="s">
        <v>33</v>
      </c>
      <c r="D472" s="7" t="str">
        <f>"陈跃"</f>
        <v>陈跃</v>
      </c>
      <c r="E472" s="7" t="s">
        <v>8</v>
      </c>
      <c r="F472" s="8"/>
    </row>
    <row r="473" spans="1:6" ht="15.75" customHeight="1">
      <c r="A473" s="7" t="str">
        <f>"23032406"</f>
        <v>23032406</v>
      </c>
      <c r="B473" s="7" t="str">
        <f t="shared" si="21"/>
        <v>230202</v>
      </c>
      <c r="C473" s="7" t="s">
        <v>33</v>
      </c>
      <c r="D473" s="7" t="str">
        <f>"胡梦"</f>
        <v>胡梦</v>
      </c>
      <c r="E473" s="7" t="s">
        <v>8</v>
      </c>
      <c r="F473" s="8"/>
    </row>
    <row r="474" spans="1:6" ht="15.75" customHeight="1">
      <c r="A474" s="7" t="str">
        <f>"23031622"</f>
        <v>23031622</v>
      </c>
      <c r="B474" s="7" t="str">
        <f t="shared" si="21"/>
        <v>230202</v>
      </c>
      <c r="C474" s="7" t="s">
        <v>33</v>
      </c>
      <c r="D474" s="7" t="str">
        <f>"杨洋"</f>
        <v>杨洋</v>
      </c>
      <c r="E474" s="7" t="s">
        <v>8</v>
      </c>
      <c r="F474" s="8"/>
    </row>
    <row r="475" spans="1:6" ht="15.75" customHeight="1">
      <c r="A475" s="7" t="str">
        <f>"23032430"</f>
        <v>23032430</v>
      </c>
      <c r="B475" s="7" t="str">
        <f t="shared" si="21"/>
        <v>230202</v>
      </c>
      <c r="C475" s="7" t="s">
        <v>33</v>
      </c>
      <c r="D475" s="7" t="str">
        <f>"王乐乐"</f>
        <v>王乐乐</v>
      </c>
      <c r="E475" s="7" t="s">
        <v>8</v>
      </c>
      <c r="F475" s="8"/>
    </row>
    <row r="476" spans="1:6" ht="15.75" customHeight="1">
      <c r="A476" s="7" t="str">
        <f>"23032914"</f>
        <v>23032914</v>
      </c>
      <c r="B476" s="7" t="str">
        <f t="shared" si="21"/>
        <v>230202</v>
      </c>
      <c r="C476" s="7" t="s">
        <v>33</v>
      </c>
      <c r="D476" s="7" t="str">
        <f>"崔远情"</f>
        <v>崔远情</v>
      </c>
      <c r="E476" s="7" t="s">
        <v>8</v>
      </c>
      <c r="F476" s="8"/>
    </row>
    <row r="477" spans="1:6" ht="15.75" customHeight="1">
      <c r="A477" s="7" t="str">
        <f>"23034317"</f>
        <v>23034317</v>
      </c>
      <c r="B477" s="7" t="str">
        <f aca="true" t="shared" si="22" ref="B477:B507">"230203"</f>
        <v>230203</v>
      </c>
      <c r="C477" s="7" t="s">
        <v>34</v>
      </c>
      <c r="D477" s="7" t="str">
        <f>"王龙"</f>
        <v>王龙</v>
      </c>
      <c r="E477" s="10" t="s">
        <v>8</v>
      </c>
      <c r="F477" s="8"/>
    </row>
    <row r="478" spans="1:6" ht="15.75" customHeight="1">
      <c r="A478" s="7" t="str">
        <f>"23033523"</f>
        <v>23033523</v>
      </c>
      <c r="B478" s="7" t="str">
        <f t="shared" si="22"/>
        <v>230203</v>
      </c>
      <c r="C478" s="7" t="s">
        <v>34</v>
      </c>
      <c r="D478" s="7" t="str">
        <f>"陈梦"</f>
        <v>陈梦</v>
      </c>
      <c r="E478" s="10" t="s">
        <v>8</v>
      </c>
      <c r="F478" s="8"/>
    </row>
    <row r="479" spans="1:6" ht="15.75" customHeight="1">
      <c r="A479" s="7" t="str">
        <f>"23034302"</f>
        <v>23034302</v>
      </c>
      <c r="B479" s="7" t="str">
        <f t="shared" si="22"/>
        <v>230203</v>
      </c>
      <c r="C479" s="7" t="s">
        <v>34</v>
      </c>
      <c r="D479" s="7" t="str">
        <f>"葛爱玲"</f>
        <v>葛爱玲</v>
      </c>
      <c r="E479" s="10" t="s">
        <v>8</v>
      </c>
      <c r="F479" s="8"/>
    </row>
    <row r="480" spans="1:6" ht="15.75" customHeight="1">
      <c r="A480" s="7" t="str">
        <f>"23033205"</f>
        <v>23033205</v>
      </c>
      <c r="B480" s="7" t="str">
        <f t="shared" si="22"/>
        <v>230203</v>
      </c>
      <c r="C480" s="7" t="s">
        <v>34</v>
      </c>
      <c r="D480" s="7" t="str">
        <f>"李如梦"</f>
        <v>李如梦</v>
      </c>
      <c r="E480" s="10" t="s">
        <v>8</v>
      </c>
      <c r="F480" s="8"/>
    </row>
    <row r="481" spans="1:6" ht="15.75" customHeight="1">
      <c r="A481" s="7" t="str">
        <f>"23033722"</f>
        <v>23033722</v>
      </c>
      <c r="B481" s="7" t="str">
        <f t="shared" si="22"/>
        <v>230203</v>
      </c>
      <c r="C481" s="7" t="s">
        <v>34</v>
      </c>
      <c r="D481" s="7" t="str">
        <f>"张紫薇"</f>
        <v>张紫薇</v>
      </c>
      <c r="E481" s="10" t="s">
        <v>8</v>
      </c>
      <c r="F481" s="8"/>
    </row>
    <row r="482" spans="1:6" ht="15.75" customHeight="1">
      <c r="A482" s="7" t="str">
        <f>"23033016"</f>
        <v>23033016</v>
      </c>
      <c r="B482" s="7" t="str">
        <f t="shared" si="22"/>
        <v>230203</v>
      </c>
      <c r="C482" s="7" t="s">
        <v>34</v>
      </c>
      <c r="D482" s="7" t="str">
        <f>"郝楠楠"</f>
        <v>郝楠楠</v>
      </c>
      <c r="E482" s="10" t="s">
        <v>8</v>
      </c>
      <c r="F482" s="8"/>
    </row>
    <row r="483" spans="1:6" ht="15.75" customHeight="1">
      <c r="A483" s="7" t="str">
        <f>"23033915"</f>
        <v>23033915</v>
      </c>
      <c r="B483" s="7" t="str">
        <f t="shared" si="22"/>
        <v>230203</v>
      </c>
      <c r="C483" s="7" t="s">
        <v>34</v>
      </c>
      <c r="D483" s="7" t="str">
        <f>"张思雨"</f>
        <v>张思雨</v>
      </c>
      <c r="E483" s="10" t="s">
        <v>8</v>
      </c>
      <c r="F483" s="8"/>
    </row>
    <row r="484" spans="1:6" ht="15.75" customHeight="1">
      <c r="A484" s="7" t="str">
        <f>"23034010"</f>
        <v>23034010</v>
      </c>
      <c r="B484" s="7" t="str">
        <f t="shared" si="22"/>
        <v>230203</v>
      </c>
      <c r="C484" s="7" t="s">
        <v>34</v>
      </c>
      <c r="D484" s="7" t="str">
        <f>"魏雪梅"</f>
        <v>魏雪梅</v>
      </c>
      <c r="E484" s="10" t="s">
        <v>8</v>
      </c>
      <c r="F484" s="8"/>
    </row>
    <row r="485" spans="1:6" ht="15.75" customHeight="1">
      <c r="A485" s="7" t="str">
        <f>"23033129"</f>
        <v>23033129</v>
      </c>
      <c r="B485" s="7" t="str">
        <f t="shared" si="22"/>
        <v>230203</v>
      </c>
      <c r="C485" s="7" t="s">
        <v>34</v>
      </c>
      <c r="D485" s="7" t="str">
        <f>"孙金玉"</f>
        <v>孙金玉</v>
      </c>
      <c r="E485" s="10" t="s">
        <v>8</v>
      </c>
      <c r="F485" s="8"/>
    </row>
    <row r="486" spans="1:6" ht="15.75" customHeight="1">
      <c r="A486" s="7" t="str">
        <f>"23033025"</f>
        <v>23033025</v>
      </c>
      <c r="B486" s="7" t="str">
        <f t="shared" si="22"/>
        <v>230203</v>
      </c>
      <c r="C486" s="7" t="s">
        <v>34</v>
      </c>
      <c r="D486" s="7" t="str">
        <f>"翟岩"</f>
        <v>翟岩</v>
      </c>
      <c r="E486" s="10" t="s">
        <v>8</v>
      </c>
      <c r="F486" s="8"/>
    </row>
    <row r="487" spans="1:6" ht="15.75" customHeight="1">
      <c r="A487" s="7" t="str">
        <f>"23033907"</f>
        <v>23033907</v>
      </c>
      <c r="B487" s="7" t="str">
        <f t="shared" si="22"/>
        <v>230203</v>
      </c>
      <c r="C487" s="7" t="s">
        <v>34</v>
      </c>
      <c r="D487" s="7" t="str">
        <f>"孟晚晴"</f>
        <v>孟晚晴</v>
      </c>
      <c r="E487" s="10" t="s">
        <v>8</v>
      </c>
      <c r="F487" s="8"/>
    </row>
    <row r="488" spans="1:6" ht="15.75" customHeight="1">
      <c r="A488" s="7" t="str">
        <f>"23033527"</f>
        <v>23033527</v>
      </c>
      <c r="B488" s="7" t="str">
        <f t="shared" si="22"/>
        <v>230203</v>
      </c>
      <c r="C488" s="7" t="s">
        <v>34</v>
      </c>
      <c r="D488" s="7" t="str">
        <f>"谢曼"</f>
        <v>谢曼</v>
      </c>
      <c r="E488" s="10" t="s">
        <v>8</v>
      </c>
      <c r="F488" s="8"/>
    </row>
    <row r="489" spans="1:6" ht="15.75" customHeight="1">
      <c r="A489" s="7" t="str">
        <f>"23033216"</f>
        <v>23033216</v>
      </c>
      <c r="B489" s="7" t="str">
        <f t="shared" si="22"/>
        <v>230203</v>
      </c>
      <c r="C489" s="7" t="s">
        <v>34</v>
      </c>
      <c r="D489" s="7" t="str">
        <f>"黄翠琴"</f>
        <v>黄翠琴</v>
      </c>
      <c r="E489" s="10" t="s">
        <v>8</v>
      </c>
      <c r="F489" s="8"/>
    </row>
    <row r="490" spans="1:6" ht="15.75" customHeight="1">
      <c r="A490" s="7" t="str">
        <f>"23033628"</f>
        <v>23033628</v>
      </c>
      <c r="B490" s="7" t="str">
        <f t="shared" si="22"/>
        <v>230203</v>
      </c>
      <c r="C490" s="7" t="s">
        <v>34</v>
      </c>
      <c r="D490" s="7" t="str">
        <f>"赵筱"</f>
        <v>赵筱</v>
      </c>
      <c r="E490" s="10" t="s">
        <v>8</v>
      </c>
      <c r="F490" s="8"/>
    </row>
    <row r="491" spans="1:6" ht="15.75" customHeight="1">
      <c r="A491" s="7" t="str">
        <f>"23033819"</f>
        <v>23033819</v>
      </c>
      <c r="B491" s="7" t="str">
        <f t="shared" si="22"/>
        <v>230203</v>
      </c>
      <c r="C491" s="7" t="s">
        <v>34</v>
      </c>
      <c r="D491" s="7" t="str">
        <f>"周芯蕊"</f>
        <v>周芯蕊</v>
      </c>
      <c r="E491" s="10" t="s">
        <v>8</v>
      </c>
      <c r="F491" s="8"/>
    </row>
    <row r="492" spans="1:6" ht="15.75" customHeight="1">
      <c r="A492" s="7" t="str">
        <f>"23033829"</f>
        <v>23033829</v>
      </c>
      <c r="B492" s="7" t="str">
        <f t="shared" si="22"/>
        <v>230203</v>
      </c>
      <c r="C492" s="7" t="s">
        <v>34</v>
      </c>
      <c r="D492" s="7" t="str">
        <f>"张如梦"</f>
        <v>张如梦</v>
      </c>
      <c r="E492" s="10" t="s">
        <v>8</v>
      </c>
      <c r="F492" s="8"/>
    </row>
    <row r="493" spans="1:6" ht="15.75" customHeight="1">
      <c r="A493" s="7" t="str">
        <f>"23033413"</f>
        <v>23033413</v>
      </c>
      <c r="B493" s="7" t="str">
        <f t="shared" si="22"/>
        <v>230203</v>
      </c>
      <c r="C493" s="7" t="s">
        <v>34</v>
      </c>
      <c r="D493" s="7" t="str">
        <f>"卓雪莉"</f>
        <v>卓雪莉</v>
      </c>
      <c r="E493" s="10" t="s">
        <v>8</v>
      </c>
      <c r="F493" s="8"/>
    </row>
    <row r="494" spans="1:6" ht="15.75" customHeight="1">
      <c r="A494" s="7" t="str">
        <f>"23033322"</f>
        <v>23033322</v>
      </c>
      <c r="B494" s="7" t="str">
        <f t="shared" si="22"/>
        <v>230203</v>
      </c>
      <c r="C494" s="7" t="s">
        <v>34</v>
      </c>
      <c r="D494" s="7" t="str">
        <f>"丁梦婷"</f>
        <v>丁梦婷</v>
      </c>
      <c r="E494" s="10" t="s">
        <v>8</v>
      </c>
      <c r="F494" s="8"/>
    </row>
    <row r="495" spans="1:6" ht="15.75" customHeight="1">
      <c r="A495" s="7" t="str">
        <f>"23034415"</f>
        <v>23034415</v>
      </c>
      <c r="B495" s="7" t="str">
        <f t="shared" si="22"/>
        <v>230203</v>
      </c>
      <c r="C495" s="7" t="s">
        <v>34</v>
      </c>
      <c r="D495" s="7" t="str">
        <f>"岳海荣"</f>
        <v>岳海荣</v>
      </c>
      <c r="E495" s="10" t="s">
        <v>8</v>
      </c>
      <c r="F495" s="8"/>
    </row>
    <row r="496" spans="1:6" ht="15.75" customHeight="1">
      <c r="A496" s="7" t="str">
        <f>"23034206"</f>
        <v>23034206</v>
      </c>
      <c r="B496" s="7" t="str">
        <f t="shared" si="22"/>
        <v>230203</v>
      </c>
      <c r="C496" s="7" t="s">
        <v>34</v>
      </c>
      <c r="D496" s="7" t="str">
        <f>"王明玉"</f>
        <v>王明玉</v>
      </c>
      <c r="E496" s="10" t="s">
        <v>8</v>
      </c>
      <c r="F496" s="8"/>
    </row>
    <row r="497" spans="1:6" ht="15.75" customHeight="1">
      <c r="A497" s="7" t="str">
        <f>"23033618"</f>
        <v>23033618</v>
      </c>
      <c r="B497" s="7" t="str">
        <f t="shared" si="22"/>
        <v>230203</v>
      </c>
      <c r="C497" s="7" t="s">
        <v>34</v>
      </c>
      <c r="D497" s="7" t="str">
        <f>"李艳萍"</f>
        <v>李艳萍</v>
      </c>
      <c r="E497" s="10" t="s">
        <v>8</v>
      </c>
      <c r="F497" s="8"/>
    </row>
    <row r="498" spans="1:6" ht="15.75" customHeight="1">
      <c r="A498" s="7" t="str">
        <f>"23033630"</f>
        <v>23033630</v>
      </c>
      <c r="B498" s="7" t="str">
        <f t="shared" si="22"/>
        <v>230203</v>
      </c>
      <c r="C498" s="7" t="s">
        <v>34</v>
      </c>
      <c r="D498" s="7" t="str">
        <f>"赵刘艳"</f>
        <v>赵刘艳</v>
      </c>
      <c r="E498" s="10" t="s">
        <v>8</v>
      </c>
      <c r="F498" s="8"/>
    </row>
    <row r="499" spans="1:6" ht="15.75" customHeight="1">
      <c r="A499" s="7" t="str">
        <f>"23034403"</f>
        <v>23034403</v>
      </c>
      <c r="B499" s="7" t="str">
        <f t="shared" si="22"/>
        <v>230203</v>
      </c>
      <c r="C499" s="7" t="s">
        <v>34</v>
      </c>
      <c r="D499" s="7" t="str">
        <f>"高静"</f>
        <v>高静</v>
      </c>
      <c r="E499" s="10" t="s">
        <v>8</v>
      </c>
      <c r="F499" s="8"/>
    </row>
    <row r="500" spans="1:6" ht="15.75" customHeight="1">
      <c r="A500" s="7" t="str">
        <f>"23033130"</f>
        <v>23033130</v>
      </c>
      <c r="B500" s="7" t="str">
        <f t="shared" si="22"/>
        <v>230203</v>
      </c>
      <c r="C500" s="7" t="s">
        <v>34</v>
      </c>
      <c r="D500" s="7" t="str">
        <f>"车龙莉"</f>
        <v>车龙莉</v>
      </c>
      <c r="E500" s="10" t="s">
        <v>8</v>
      </c>
      <c r="F500" s="8"/>
    </row>
    <row r="501" spans="1:6" ht="15.75" customHeight="1">
      <c r="A501" s="7" t="str">
        <f>"23033406"</f>
        <v>23033406</v>
      </c>
      <c r="B501" s="7" t="str">
        <f t="shared" si="22"/>
        <v>230203</v>
      </c>
      <c r="C501" s="7" t="s">
        <v>34</v>
      </c>
      <c r="D501" s="7" t="str">
        <f>"丁佳莉"</f>
        <v>丁佳莉</v>
      </c>
      <c r="E501" s="10" t="s">
        <v>8</v>
      </c>
      <c r="F501" s="8"/>
    </row>
    <row r="502" spans="1:6" ht="15.75" customHeight="1">
      <c r="A502" s="7" t="str">
        <f>"23033027"</f>
        <v>23033027</v>
      </c>
      <c r="B502" s="7" t="str">
        <f t="shared" si="22"/>
        <v>230203</v>
      </c>
      <c r="C502" s="7" t="s">
        <v>34</v>
      </c>
      <c r="D502" s="7" t="str">
        <f>"刘敬莉"</f>
        <v>刘敬莉</v>
      </c>
      <c r="E502" s="10" t="s">
        <v>8</v>
      </c>
      <c r="F502" s="8"/>
    </row>
    <row r="503" spans="1:6" ht="15.75" customHeight="1">
      <c r="A503" s="7" t="str">
        <f>"23033120"</f>
        <v>23033120</v>
      </c>
      <c r="B503" s="7" t="str">
        <f t="shared" si="22"/>
        <v>230203</v>
      </c>
      <c r="C503" s="7" t="s">
        <v>34</v>
      </c>
      <c r="D503" s="7" t="str">
        <f>"陈琪"</f>
        <v>陈琪</v>
      </c>
      <c r="E503" s="10" t="s">
        <v>8</v>
      </c>
      <c r="F503" s="8"/>
    </row>
    <row r="504" spans="1:6" ht="15.75" customHeight="1">
      <c r="A504" s="7" t="str">
        <f>"23033723"</f>
        <v>23033723</v>
      </c>
      <c r="B504" s="7" t="str">
        <f t="shared" si="22"/>
        <v>230203</v>
      </c>
      <c r="C504" s="7" t="s">
        <v>34</v>
      </c>
      <c r="D504" s="7" t="str">
        <f>"朱美凤"</f>
        <v>朱美凤</v>
      </c>
      <c r="E504" s="10" t="s">
        <v>8</v>
      </c>
      <c r="F504" s="8"/>
    </row>
    <row r="505" spans="1:6" ht="15.75" customHeight="1">
      <c r="A505" s="7" t="str">
        <f>"23033407"</f>
        <v>23033407</v>
      </c>
      <c r="B505" s="7" t="str">
        <f t="shared" si="22"/>
        <v>230203</v>
      </c>
      <c r="C505" s="7" t="s">
        <v>34</v>
      </c>
      <c r="D505" s="7" t="str">
        <f>"王雅南"</f>
        <v>王雅南</v>
      </c>
      <c r="E505" s="10" t="s">
        <v>8</v>
      </c>
      <c r="F505" s="8"/>
    </row>
    <row r="506" spans="1:6" ht="15.75" customHeight="1">
      <c r="A506" s="7" t="str">
        <f>"23034414"</f>
        <v>23034414</v>
      </c>
      <c r="B506" s="7" t="str">
        <f t="shared" si="22"/>
        <v>230203</v>
      </c>
      <c r="C506" s="7" t="s">
        <v>34</v>
      </c>
      <c r="D506" s="7" t="str">
        <f>"王丽娜"</f>
        <v>王丽娜</v>
      </c>
      <c r="E506" s="10" t="s">
        <v>8</v>
      </c>
      <c r="F506" s="8"/>
    </row>
    <row r="507" spans="1:6" ht="15.75" customHeight="1">
      <c r="A507" s="7" t="str">
        <f>"23033126"</f>
        <v>23033126</v>
      </c>
      <c r="B507" s="7" t="str">
        <f t="shared" si="22"/>
        <v>230203</v>
      </c>
      <c r="C507" s="7" t="s">
        <v>34</v>
      </c>
      <c r="D507" s="7" t="str">
        <f>"刘新红"</f>
        <v>刘新红</v>
      </c>
      <c r="E507" s="10" t="s">
        <v>8</v>
      </c>
      <c r="F507" s="8"/>
    </row>
    <row r="508" spans="1:6" ht="15.75" customHeight="1">
      <c r="A508" s="7" t="str">
        <f>"23035013"</f>
        <v>23035013</v>
      </c>
      <c r="B508" s="7" t="str">
        <f aca="true" t="shared" si="23" ref="B508:B537">"230204"</f>
        <v>230204</v>
      </c>
      <c r="C508" s="7" t="s">
        <v>35</v>
      </c>
      <c r="D508" s="7" t="str">
        <f>"余翠"</f>
        <v>余翠</v>
      </c>
      <c r="E508" s="7" t="s">
        <v>8</v>
      </c>
      <c r="F508" s="8"/>
    </row>
    <row r="509" spans="1:6" ht="15.75" customHeight="1">
      <c r="A509" s="7" t="str">
        <f>"23034928"</f>
        <v>23034928</v>
      </c>
      <c r="B509" s="7" t="str">
        <f t="shared" si="23"/>
        <v>230204</v>
      </c>
      <c r="C509" s="7" t="s">
        <v>35</v>
      </c>
      <c r="D509" s="7" t="str">
        <f>"刘珊珊"</f>
        <v>刘珊珊</v>
      </c>
      <c r="E509" s="7" t="s">
        <v>8</v>
      </c>
      <c r="F509" s="8"/>
    </row>
    <row r="510" spans="1:6" ht="15.75" customHeight="1">
      <c r="A510" s="7" t="str">
        <f>"23034614"</f>
        <v>23034614</v>
      </c>
      <c r="B510" s="7" t="str">
        <f t="shared" si="23"/>
        <v>230204</v>
      </c>
      <c r="C510" s="7" t="s">
        <v>35</v>
      </c>
      <c r="D510" s="7" t="str">
        <f>"曹晨晨"</f>
        <v>曹晨晨</v>
      </c>
      <c r="E510" s="7" t="s">
        <v>8</v>
      </c>
      <c r="F510" s="8"/>
    </row>
    <row r="511" spans="1:6" ht="15.75" customHeight="1">
      <c r="A511" s="7" t="str">
        <f>"23035921"</f>
        <v>23035921</v>
      </c>
      <c r="B511" s="7" t="str">
        <f t="shared" si="23"/>
        <v>230204</v>
      </c>
      <c r="C511" s="7" t="s">
        <v>35</v>
      </c>
      <c r="D511" s="7" t="str">
        <f>"王倩倩"</f>
        <v>王倩倩</v>
      </c>
      <c r="E511" s="7" t="s">
        <v>8</v>
      </c>
      <c r="F511" s="8"/>
    </row>
    <row r="512" spans="1:6" ht="15.75" customHeight="1">
      <c r="A512" s="7" t="str">
        <f>"23035208"</f>
        <v>23035208</v>
      </c>
      <c r="B512" s="7" t="str">
        <f t="shared" si="23"/>
        <v>230204</v>
      </c>
      <c r="C512" s="7" t="s">
        <v>35</v>
      </c>
      <c r="D512" s="7" t="str">
        <f>"孟贞"</f>
        <v>孟贞</v>
      </c>
      <c r="E512" s="7" t="s">
        <v>8</v>
      </c>
      <c r="F512" s="8"/>
    </row>
    <row r="513" spans="1:6" ht="15.75" customHeight="1">
      <c r="A513" s="7" t="str">
        <f>"23035527"</f>
        <v>23035527</v>
      </c>
      <c r="B513" s="7" t="str">
        <f t="shared" si="23"/>
        <v>230204</v>
      </c>
      <c r="C513" s="7" t="s">
        <v>35</v>
      </c>
      <c r="D513" s="7" t="str">
        <f>"常丹"</f>
        <v>常丹</v>
      </c>
      <c r="E513" s="7" t="s">
        <v>8</v>
      </c>
      <c r="F513" s="8"/>
    </row>
    <row r="514" spans="1:6" ht="15.75" customHeight="1">
      <c r="A514" s="7" t="str">
        <f>"23034508"</f>
        <v>23034508</v>
      </c>
      <c r="B514" s="7" t="str">
        <f t="shared" si="23"/>
        <v>230204</v>
      </c>
      <c r="C514" s="7" t="s">
        <v>35</v>
      </c>
      <c r="D514" s="7" t="str">
        <f>"华毅然"</f>
        <v>华毅然</v>
      </c>
      <c r="E514" s="7" t="s">
        <v>8</v>
      </c>
      <c r="F514" s="8"/>
    </row>
    <row r="515" spans="1:6" ht="15.75" customHeight="1">
      <c r="A515" s="7" t="str">
        <f>"23035923"</f>
        <v>23035923</v>
      </c>
      <c r="B515" s="7" t="str">
        <f t="shared" si="23"/>
        <v>230204</v>
      </c>
      <c r="C515" s="7" t="s">
        <v>35</v>
      </c>
      <c r="D515" s="7" t="str">
        <f>"张钰崎"</f>
        <v>张钰崎</v>
      </c>
      <c r="E515" s="7" t="s">
        <v>8</v>
      </c>
      <c r="F515" s="8"/>
    </row>
    <row r="516" spans="1:6" ht="15.75" customHeight="1">
      <c r="A516" s="7" t="str">
        <f>"23034903"</f>
        <v>23034903</v>
      </c>
      <c r="B516" s="7" t="str">
        <f t="shared" si="23"/>
        <v>230204</v>
      </c>
      <c r="C516" s="7" t="s">
        <v>35</v>
      </c>
      <c r="D516" s="7" t="str">
        <f>"蔡梦妮"</f>
        <v>蔡梦妮</v>
      </c>
      <c r="E516" s="7" t="s">
        <v>8</v>
      </c>
      <c r="F516" s="8"/>
    </row>
    <row r="517" spans="1:6" ht="15.75" customHeight="1">
      <c r="A517" s="7" t="str">
        <f>"23035505"</f>
        <v>23035505</v>
      </c>
      <c r="B517" s="7" t="str">
        <f t="shared" si="23"/>
        <v>230204</v>
      </c>
      <c r="C517" s="7" t="s">
        <v>35</v>
      </c>
      <c r="D517" s="7" t="str">
        <f>"王姗"</f>
        <v>王姗</v>
      </c>
      <c r="E517" s="7" t="s">
        <v>8</v>
      </c>
      <c r="F517" s="8"/>
    </row>
    <row r="518" spans="1:6" ht="15.75" customHeight="1">
      <c r="A518" s="7" t="str">
        <f>"23034921"</f>
        <v>23034921</v>
      </c>
      <c r="B518" s="7" t="str">
        <f t="shared" si="23"/>
        <v>230204</v>
      </c>
      <c r="C518" s="7" t="s">
        <v>35</v>
      </c>
      <c r="D518" s="7" t="str">
        <f>"程丽"</f>
        <v>程丽</v>
      </c>
      <c r="E518" s="7" t="s">
        <v>8</v>
      </c>
      <c r="F518" s="8"/>
    </row>
    <row r="519" spans="1:6" ht="15.75" customHeight="1">
      <c r="A519" s="7" t="str">
        <f>"23035029"</f>
        <v>23035029</v>
      </c>
      <c r="B519" s="7" t="str">
        <f t="shared" si="23"/>
        <v>230204</v>
      </c>
      <c r="C519" s="7" t="s">
        <v>35</v>
      </c>
      <c r="D519" s="7" t="str">
        <f>"王雨晴"</f>
        <v>王雨晴</v>
      </c>
      <c r="E519" s="7" t="s">
        <v>8</v>
      </c>
      <c r="F519" s="8"/>
    </row>
    <row r="520" spans="1:6" ht="15.75" customHeight="1">
      <c r="A520" s="7" t="str">
        <f>"23035716"</f>
        <v>23035716</v>
      </c>
      <c r="B520" s="7" t="str">
        <f t="shared" si="23"/>
        <v>230204</v>
      </c>
      <c r="C520" s="7" t="s">
        <v>35</v>
      </c>
      <c r="D520" s="7" t="str">
        <f>"王紫玉"</f>
        <v>王紫玉</v>
      </c>
      <c r="E520" s="7" t="s">
        <v>8</v>
      </c>
      <c r="F520" s="8"/>
    </row>
    <row r="521" spans="1:6" ht="15.75" customHeight="1">
      <c r="A521" s="7" t="str">
        <f>"23035924"</f>
        <v>23035924</v>
      </c>
      <c r="B521" s="7" t="str">
        <f t="shared" si="23"/>
        <v>230204</v>
      </c>
      <c r="C521" s="7" t="s">
        <v>35</v>
      </c>
      <c r="D521" s="7" t="str">
        <f>"王锦"</f>
        <v>王锦</v>
      </c>
      <c r="E521" s="7" t="s">
        <v>8</v>
      </c>
      <c r="F521" s="8"/>
    </row>
    <row r="522" spans="1:6" ht="15.75" customHeight="1">
      <c r="A522" s="7" t="str">
        <f>"23035008"</f>
        <v>23035008</v>
      </c>
      <c r="B522" s="7" t="str">
        <f t="shared" si="23"/>
        <v>230204</v>
      </c>
      <c r="C522" s="7" t="s">
        <v>35</v>
      </c>
      <c r="D522" s="7" t="str">
        <f>"伍丽琼"</f>
        <v>伍丽琼</v>
      </c>
      <c r="E522" s="7" t="s">
        <v>8</v>
      </c>
      <c r="F522" s="8"/>
    </row>
    <row r="523" spans="1:6" ht="15.75" customHeight="1">
      <c r="A523" s="7" t="str">
        <f>"23035830"</f>
        <v>23035830</v>
      </c>
      <c r="B523" s="7" t="str">
        <f t="shared" si="23"/>
        <v>230204</v>
      </c>
      <c r="C523" s="7" t="s">
        <v>35</v>
      </c>
      <c r="D523" s="7" t="str">
        <f>"夏铭爽"</f>
        <v>夏铭爽</v>
      </c>
      <c r="E523" s="7" t="s">
        <v>8</v>
      </c>
      <c r="F523" s="8"/>
    </row>
    <row r="524" spans="1:6" ht="15.75" customHeight="1">
      <c r="A524" s="7" t="str">
        <f>"23034613"</f>
        <v>23034613</v>
      </c>
      <c r="B524" s="7" t="str">
        <f t="shared" si="23"/>
        <v>230204</v>
      </c>
      <c r="C524" s="7" t="s">
        <v>35</v>
      </c>
      <c r="D524" s="7" t="str">
        <f>"张曼曼"</f>
        <v>张曼曼</v>
      </c>
      <c r="E524" s="7" t="s">
        <v>8</v>
      </c>
      <c r="F524" s="8"/>
    </row>
    <row r="525" spans="1:6" ht="15.75" customHeight="1">
      <c r="A525" s="7" t="str">
        <f>"23034608"</f>
        <v>23034608</v>
      </c>
      <c r="B525" s="7" t="str">
        <f t="shared" si="23"/>
        <v>230204</v>
      </c>
      <c r="C525" s="7" t="s">
        <v>35</v>
      </c>
      <c r="D525" s="7" t="str">
        <f>"陈雨婷"</f>
        <v>陈雨婷</v>
      </c>
      <c r="E525" s="7" t="s">
        <v>8</v>
      </c>
      <c r="F525" s="8"/>
    </row>
    <row r="526" spans="1:6" ht="15.75" customHeight="1">
      <c r="A526" s="7" t="str">
        <f>"23035519"</f>
        <v>23035519</v>
      </c>
      <c r="B526" s="7" t="str">
        <f t="shared" si="23"/>
        <v>230204</v>
      </c>
      <c r="C526" s="7" t="s">
        <v>35</v>
      </c>
      <c r="D526" s="7" t="str">
        <f>"梁艳丽"</f>
        <v>梁艳丽</v>
      </c>
      <c r="E526" s="7" t="s">
        <v>8</v>
      </c>
      <c r="F526" s="8"/>
    </row>
    <row r="527" spans="1:6" ht="15.75" customHeight="1">
      <c r="A527" s="7" t="str">
        <f>"23035926"</f>
        <v>23035926</v>
      </c>
      <c r="B527" s="7" t="str">
        <f t="shared" si="23"/>
        <v>230204</v>
      </c>
      <c r="C527" s="7" t="s">
        <v>35</v>
      </c>
      <c r="D527" s="7" t="str">
        <f>"杨海燕"</f>
        <v>杨海燕</v>
      </c>
      <c r="E527" s="7" t="s">
        <v>8</v>
      </c>
      <c r="F527" s="8"/>
    </row>
    <row r="528" spans="1:6" ht="15.75" customHeight="1">
      <c r="A528" s="7" t="str">
        <f>"23035525"</f>
        <v>23035525</v>
      </c>
      <c r="B528" s="7" t="str">
        <f t="shared" si="23"/>
        <v>230204</v>
      </c>
      <c r="C528" s="7" t="s">
        <v>35</v>
      </c>
      <c r="D528" s="7" t="str">
        <f>"蒋小妮"</f>
        <v>蒋小妮</v>
      </c>
      <c r="E528" s="7" t="s">
        <v>8</v>
      </c>
      <c r="F528" s="8"/>
    </row>
    <row r="529" spans="1:6" ht="15.75" customHeight="1">
      <c r="A529" s="7" t="str">
        <f>"23034708"</f>
        <v>23034708</v>
      </c>
      <c r="B529" s="7" t="str">
        <f t="shared" si="23"/>
        <v>230204</v>
      </c>
      <c r="C529" s="7" t="s">
        <v>35</v>
      </c>
      <c r="D529" s="7" t="str">
        <f>"赵琳琳"</f>
        <v>赵琳琳</v>
      </c>
      <c r="E529" s="7" t="s">
        <v>8</v>
      </c>
      <c r="F529" s="8"/>
    </row>
    <row r="530" spans="1:6" ht="15.75" customHeight="1">
      <c r="A530" s="7" t="str">
        <f>"23035224"</f>
        <v>23035224</v>
      </c>
      <c r="B530" s="7" t="str">
        <f t="shared" si="23"/>
        <v>230204</v>
      </c>
      <c r="C530" s="7" t="s">
        <v>35</v>
      </c>
      <c r="D530" s="7" t="str">
        <f>"殷珍珍"</f>
        <v>殷珍珍</v>
      </c>
      <c r="E530" s="7" t="s">
        <v>8</v>
      </c>
      <c r="F530" s="8"/>
    </row>
    <row r="531" spans="1:6" ht="15.75" customHeight="1">
      <c r="A531" s="7" t="str">
        <f>"23035827"</f>
        <v>23035827</v>
      </c>
      <c r="B531" s="7" t="str">
        <f t="shared" si="23"/>
        <v>230204</v>
      </c>
      <c r="C531" s="7" t="s">
        <v>35</v>
      </c>
      <c r="D531" s="7" t="str">
        <f>"刘莉莉"</f>
        <v>刘莉莉</v>
      </c>
      <c r="E531" s="7" t="s">
        <v>8</v>
      </c>
      <c r="F531" s="8"/>
    </row>
    <row r="532" spans="1:6" ht="15.75" customHeight="1">
      <c r="A532" s="7" t="str">
        <f>"23036001"</f>
        <v>23036001</v>
      </c>
      <c r="B532" s="7" t="str">
        <f t="shared" si="23"/>
        <v>230204</v>
      </c>
      <c r="C532" s="7" t="s">
        <v>35</v>
      </c>
      <c r="D532" s="7" t="str">
        <f>"马月圆"</f>
        <v>马月圆</v>
      </c>
      <c r="E532" s="7" t="s">
        <v>8</v>
      </c>
      <c r="F532" s="8"/>
    </row>
    <row r="533" spans="1:6" ht="15.75" customHeight="1">
      <c r="A533" s="7" t="str">
        <f>"23034905"</f>
        <v>23034905</v>
      </c>
      <c r="B533" s="7" t="str">
        <f t="shared" si="23"/>
        <v>230204</v>
      </c>
      <c r="C533" s="7" t="s">
        <v>35</v>
      </c>
      <c r="D533" s="7" t="str">
        <f>"谢芮"</f>
        <v>谢芮</v>
      </c>
      <c r="E533" s="7" t="s">
        <v>8</v>
      </c>
      <c r="F533" s="8"/>
    </row>
    <row r="534" spans="1:6" ht="15.75" customHeight="1">
      <c r="A534" s="7" t="str">
        <f>"23035006"</f>
        <v>23035006</v>
      </c>
      <c r="B534" s="7" t="str">
        <f t="shared" si="23"/>
        <v>230204</v>
      </c>
      <c r="C534" s="7" t="s">
        <v>35</v>
      </c>
      <c r="D534" s="7" t="str">
        <f>"陶馁馁"</f>
        <v>陶馁馁</v>
      </c>
      <c r="E534" s="9" t="s">
        <v>9</v>
      </c>
      <c r="F534" s="8"/>
    </row>
    <row r="535" spans="1:6" ht="15.75" customHeight="1">
      <c r="A535" s="7" t="str">
        <f>"23034506"</f>
        <v>23034506</v>
      </c>
      <c r="B535" s="7" t="str">
        <f t="shared" si="23"/>
        <v>230204</v>
      </c>
      <c r="C535" s="7" t="s">
        <v>35</v>
      </c>
      <c r="D535" s="7" t="str">
        <f>"施慧敏"</f>
        <v>施慧敏</v>
      </c>
      <c r="E535" s="9" t="s">
        <v>9</v>
      </c>
      <c r="F535" s="8"/>
    </row>
    <row r="536" spans="1:6" ht="15.75" customHeight="1">
      <c r="A536" s="7" t="str">
        <f>"23035209"</f>
        <v>23035209</v>
      </c>
      <c r="B536" s="7" t="str">
        <f t="shared" si="23"/>
        <v>230204</v>
      </c>
      <c r="C536" s="7" t="s">
        <v>35</v>
      </c>
      <c r="D536" s="7" t="str">
        <f>"徐雪晴"</f>
        <v>徐雪晴</v>
      </c>
      <c r="E536" s="7" t="s">
        <v>8</v>
      </c>
      <c r="F536" s="8"/>
    </row>
    <row r="537" spans="1:6" ht="15.75" customHeight="1">
      <c r="A537" s="7" t="str">
        <f>"23035227"</f>
        <v>23035227</v>
      </c>
      <c r="B537" s="7" t="str">
        <f t="shared" si="23"/>
        <v>230204</v>
      </c>
      <c r="C537" s="7" t="s">
        <v>35</v>
      </c>
      <c r="D537" s="7" t="str">
        <f>"夏小丹"</f>
        <v>夏小丹</v>
      </c>
      <c r="E537" s="7" t="s">
        <v>8</v>
      </c>
      <c r="F537" s="8"/>
    </row>
    <row r="538" spans="1:6" ht="15.75" customHeight="1">
      <c r="A538" s="7" t="str">
        <f>"23040608"</f>
        <v>23040608</v>
      </c>
      <c r="B538" s="7" t="str">
        <f aca="true" t="shared" si="24" ref="B538:B567">"230205"</f>
        <v>230205</v>
      </c>
      <c r="C538" s="7" t="s">
        <v>36</v>
      </c>
      <c r="D538" s="7" t="str">
        <f>"李亚莉"</f>
        <v>李亚莉</v>
      </c>
      <c r="E538" s="10" t="s">
        <v>8</v>
      </c>
      <c r="F538" s="8"/>
    </row>
    <row r="539" spans="1:6" ht="15.75" customHeight="1">
      <c r="A539" s="7" t="str">
        <f>"23040606"</f>
        <v>23040606</v>
      </c>
      <c r="B539" s="7" t="str">
        <f t="shared" si="24"/>
        <v>230205</v>
      </c>
      <c r="C539" s="7" t="s">
        <v>36</v>
      </c>
      <c r="D539" s="7" t="str">
        <f>"王雪婷"</f>
        <v>王雪婷</v>
      </c>
      <c r="E539" s="10" t="s">
        <v>8</v>
      </c>
      <c r="F539" s="8"/>
    </row>
    <row r="540" spans="1:6" ht="15.75" customHeight="1">
      <c r="A540" s="7" t="str">
        <f>"23041023"</f>
        <v>23041023</v>
      </c>
      <c r="B540" s="7" t="str">
        <f t="shared" si="24"/>
        <v>230205</v>
      </c>
      <c r="C540" s="7" t="s">
        <v>36</v>
      </c>
      <c r="D540" s="7" t="str">
        <f>"张迎弟"</f>
        <v>张迎弟</v>
      </c>
      <c r="E540" s="10" t="s">
        <v>8</v>
      </c>
      <c r="F540" s="8"/>
    </row>
    <row r="541" spans="1:6" ht="15.75" customHeight="1">
      <c r="A541" s="7" t="str">
        <f>"23040503"</f>
        <v>23040503</v>
      </c>
      <c r="B541" s="7" t="str">
        <f t="shared" si="24"/>
        <v>230205</v>
      </c>
      <c r="C541" s="7" t="s">
        <v>36</v>
      </c>
      <c r="D541" s="7" t="str">
        <f>"蔡欣欣"</f>
        <v>蔡欣欣</v>
      </c>
      <c r="E541" s="10" t="s">
        <v>8</v>
      </c>
      <c r="F541" s="8"/>
    </row>
    <row r="542" spans="1:6" ht="15.75" customHeight="1">
      <c r="A542" s="7" t="str">
        <f>"23040805"</f>
        <v>23040805</v>
      </c>
      <c r="B542" s="7" t="str">
        <f t="shared" si="24"/>
        <v>230205</v>
      </c>
      <c r="C542" s="7" t="s">
        <v>36</v>
      </c>
      <c r="D542" s="7" t="str">
        <f>"黄肃建"</f>
        <v>黄肃建</v>
      </c>
      <c r="E542" s="10" t="s">
        <v>8</v>
      </c>
      <c r="F542" s="8"/>
    </row>
    <row r="543" spans="1:6" ht="15.75" customHeight="1">
      <c r="A543" s="7" t="str">
        <f>"23040730"</f>
        <v>23040730</v>
      </c>
      <c r="B543" s="7" t="str">
        <f t="shared" si="24"/>
        <v>230205</v>
      </c>
      <c r="C543" s="7" t="s">
        <v>36</v>
      </c>
      <c r="D543" s="7" t="str">
        <f>"丁秀锦"</f>
        <v>丁秀锦</v>
      </c>
      <c r="E543" s="10" t="s">
        <v>8</v>
      </c>
      <c r="F543" s="8"/>
    </row>
    <row r="544" spans="1:6" ht="15.75" customHeight="1">
      <c r="A544" s="7" t="str">
        <f>"23040701"</f>
        <v>23040701</v>
      </c>
      <c r="B544" s="7" t="str">
        <f t="shared" si="24"/>
        <v>230205</v>
      </c>
      <c r="C544" s="7" t="s">
        <v>36</v>
      </c>
      <c r="D544" s="7" t="str">
        <f>"罗佳佳"</f>
        <v>罗佳佳</v>
      </c>
      <c r="E544" s="10" t="s">
        <v>8</v>
      </c>
      <c r="F544" s="8"/>
    </row>
    <row r="545" spans="1:6" ht="15.75" customHeight="1">
      <c r="A545" s="7" t="str">
        <f>"23040314"</f>
        <v>23040314</v>
      </c>
      <c r="B545" s="7" t="str">
        <f t="shared" si="24"/>
        <v>230205</v>
      </c>
      <c r="C545" s="7" t="s">
        <v>36</v>
      </c>
      <c r="D545" s="7" t="str">
        <f>"马学磊"</f>
        <v>马学磊</v>
      </c>
      <c r="E545" s="10" t="s">
        <v>8</v>
      </c>
      <c r="F545" s="8"/>
    </row>
    <row r="546" spans="1:6" ht="15.75" customHeight="1">
      <c r="A546" s="7" t="str">
        <f>"23040714"</f>
        <v>23040714</v>
      </c>
      <c r="B546" s="7" t="str">
        <f t="shared" si="24"/>
        <v>230205</v>
      </c>
      <c r="C546" s="7" t="s">
        <v>36</v>
      </c>
      <c r="D546" s="7" t="str">
        <f>"杨良慧"</f>
        <v>杨良慧</v>
      </c>
      <c r="E546" s="10" t="s">
        <v>8</v>
      </c>
      <c r="F546" s="8"/>
    </row>
    <row r="547" spans="1:6" ht="15.75" customHeight="1">
      <c r="A547" s="7" t="str">
        <f>"23040928"</f>
        <v>23040928</v>
      </c>
      <c r="B547" s="7" t="str">
        <f t="shared" si="24"/>
        <v>230205</v>
      </c>
      <c r="C547" s="7" t="s">
        <v>36</v>
      </c>
      <c r="D547" s="7" t="str">
        <f>"张会云"</f>
        <v>张会云</v>
      </c>
      <c r="E547" s="10" t="s">
        <v>8</v>
      </c>
      <c r="F547" s="8"/>
    </row>
    <row r="548" spans="1:6" ht="15.75" customHeight="1">
      <c r="A548" s="7" t="str">
        <f>"23040315"</f>
        <v>23040315</v>
      </c>
      <c r="B548" s="7" t="str">
        <f t="shared" si="24"/>
        <v>230205</v>
      </c>
      <c r="C548" s="7" t="s">
        <v>36</v>
      </c>
      <c r="D548" s="7" t="str">
        <f>"陈晨"</f>
        <v>陈晨</v>
      </c>
      <c r="E548" s="10" t="s">
        <v>8</v>
      </c>
      <c r="F548" s="8"/>
    </row>
    <row r="549" spans="1:6" ht="15.75" customHeight="1">
      <c r="A549" s="7" t="str">
        <f>"23041005"</f>
        <v>23041005</v>
      </c>
      <c r="B549" s="7" t="str">
        <f t="shared" si="24"/>
        <v>230205</v>
      </c>
      <c r="C549" s="7" t="s">
        <v>36</v>
      </c>
      <c r="D549" s="7" t="str">
        <f>"徐玉"</f>
        <v>徐玉</v>
      </c>
      <c r="E549" s="10" t="s">
        <v>8</v>
      </c>
      <c r="F549" s="8"/>
    </row>
    <row r="550" spans="1:6" ht="15.75" customHeight="1">
      <c r="A550" s="7" t="str">
        <f>"23040428"</f>
        <v>23040428</v>
      </c>
      <c r="B550" s="7" t="str">
        <f t="shared" si="24"/>
        <v>230205</v>
      </c>
      <c r="C550" s="7" t="s">
        <v>36</v>
      </c>
      <c r="D550" s="7" t="str">
        <f>"杨丹凤"</f>
        <v>杨丹凤</v>
      </c>
      <c r="E550" s="10" t="s">
        <v>8</v>
      </c>
      <c r="F550" s="8"/>
    </row>
    <row r="551" spans="1:6" ht="15.75" customHeight="1">
      <c r="A551" s="7" t="str">
        <f>"23041211"</f>
        <v>23041211</v>
      </c>
      <c r="B551" s="7" t="str">
        <f t="shared" si="24"/>
        <v>230205</v>
      </c>
      <c r="C551" s="7" t="s">
        <v>36</v>
      </c>
      <c r="D551" s="7" t="str">
        <f>"徐雅静"</f>
        <v>徐雅静</v>
      </c>
      <c r="E551" s="10" t="s">
        <v>8</v>
      </c>
      <c r="F551" s="8"/>
    </row>
    <row r="552" spans="1:6" ht="15.75" customHeight="1">
      <c r="A552" s="7" t="str">
        <f>"23040616"</f>
        <v>23040616</v>
      </c>
      <c r="B552" s="7" t="str">
        <f t="shared" si="24"/>
        <v>230205</v>
      </c>
      <c r="C552" s="7" t="s">
        <v>36</v>
      </c>
      <c r="D552" s="7" t="str">
        <f>"朱红豆"</f>
        <v>朱红豆</v>
      </c>
      <c r="E552" s="10" t="s">
        <v>8</v>
      </c>
      <c r="F552" s="8"/>
    </row>
    <row r="553" spans="1:6" ht="15.75" customHeight="1">
      <c r="A553" s="7" t="str">
        <f>"23040522"</f>
        <v>23040522</v>
      </c>
      <c r="B553" s="7" t="str">
        <f t="shared" si="24"/>
        <v>230205</v>
      </c>
      <c r="C553" s="7" t="s">
        <v>36</v>
      </c>
      <c r="D553" s="7" t="str">
        <f>"戴飞"</f>
        <v>戴飞</v>
      </c>
      <c r="E553" s="10" t="s">
        <v>8</v>
      </c>
      <c r="F553" s="8"/>
    </row>
    <row r="554" spans="1:6" ht="15.75" customHeight="1">
      <c r="A554" s="7" t="str">
        <f>"23041205"</f>
        <v>23041205</v>
      </c>
      <c r="B554" s="7" t="str">
        <f t="shared" si="24"/>
        <v>230205</v>
      </c>
      <c r="C554" s="7" t="s">
        <v>36</v>
      </c>
      <c r="D554" s="7" t="str">
        <f>"刘小丽"</f>
        <v>刘小丽</v>
      </c>
      <c r="E554" s="10" t="s">
        <v>8</v>
      </c>
      <c r="F554" s="8"/>
    </row>
    <row r="555" spans="1:6" ht="15.75" customHeight="1">
      <c r="A555" s="7" t="str">
        <f>"23040713"</f>
        <v>23040713</v>
      </c>
      <c r="B555" s="7" t="str">
        <f t="shared" si="24"/>
        <v>230205</v>
      </c>
      <c r="C555" s="7" t="s">
        <v>36</v>
      </c>
      <c r="D555" s="7" t="str">
        <f>"刘依萍"</f>
        <v>刘依萍</v>
      </c>
      <c r="E555" s="10" t="s">
        <v>8</v>
      </c>
      <c r="F555" s="8"/>
    </row>
    <row r="556" spans="1:6" ht="15.75" customHeight="1">
      <c r="A556" s="7" t="str">
        <f>"23040706"</f>
        <v>23040706</v>
      </c>
      <c r="B556" s="7" t="str">
        <f t="shared" si="24"/>
        <v>230205</v>
      </c>
      <c r="C556" s="7" t="s">
        <v>36</v>
      </c>
      <c r="D556" s="7" t="str">
        <f>"陶杰"</f>
        <v>陶杰</v>
      </c>
      <c r="E556" s="10" t="s">
        <v>8</v>
      </c>
      <c r="F556" s="8"/>
    </row>
    <row r="557" spans="1:6" ht="15.75" customHeight="1">
      <c r="A557" s="7" t="str">
        <f>"23041302"</f>
        <v>23041302</v>
      </c>
      <c r="B557" s="7" t="str">
        <f t="shared" si="24"/>
        <v>230205</v>
      </c>
      <c r="C557" s="7" t="s">
        <v>36</v>
      </c>
      <c r="D557" s="7" t="str">
        <f>"张沙"</f>
        <v>张沙</v>
      </c>
      <c r="E557" s="10" t="s">
        <v>8</v>
      </c>
      <c r="F557" s="8"/>
    </row>
    <row r="558" spans="1:6" ht="15.75" customHeight="1">
      <c r="A558" s="7" t="str">
        <f>"23040521"</f>
        <v>23040521</v>
      </c>
      <c r="B558" s="7" t="str">
        <f t="shared" si="24"/>
        <v>230205</v>
      </c>
      <c r="C558" s="7" t="s">
        <v>36</v>
      </c>
      <c r="D558" s="7" t="str">
        <f>"陈丝雨"</f>
        <v>陈丝雨</v>
      </c>
      <c r="E558" s="10" t="s">
        <v>8</v>
      </c>
      <c r="F558" s="8"/>
    </row>
    <row r="559" spans="1:6" ht="15.75" customHeight="1">
      <c r="A559" s="7" t="str">
        <f>"23040415"</f>
        <v>23040415</v>
      </c>
      <c r="B559" s="7" t="str">
        <f t="shared" si="24"/>
        <v>230205</v>
      </c>
      <c r="C559" s="7" t="s">
        <v>36</v>
      </c>
      <c r="D559" s="7" t="str">
        <f>"谭旭"</f>
        <v>谭旭</v>
      </c>
      <c r="E559" s="10" t="s">
        <v>8</v>
      </c>
      <c r="F559" s="8"/>
    </row>
    <row r="560" spans="1:6" ht="15.75" customHeight="1">
      <c r="A560" s="7" t="str">
        <f>"23040512"</f>
        <v>23040512</v>
      </c>
      <c r="B560" s="7" t="str">
        <f t="shared" si="24"/>
        <v>230205</v>
      </c>
      <c r="C560" s="7" t="s">
        <v>36</v>
      </c>
      <c r="D560" s="7" t="str">
        <f>"王志明"</f>
        <v>王志明</v>
      </c>
      <c r="E560" s="10" t="s">
        <v>8</v>
      </c>
      <c r="F560" s="8"/>
    </row>
    <row r="561" spans="1:6" ht="15.75" customHeight="1">
      <c r="A561" s="7" t="str">
        <f>"23040710"</f>
        <v>23040710</v>
      </c>
      <c r="B561" s="7" t="str">
        <f t="shared" si="24"/>
        <v>230205</v>
      </c>
      <c r="C561" s="7" t="s">
        <v>36</v>
      </c>
      <c r="D561" s="7" t="str">
        <f>"张晓晓"</f>
        <v>张晓晓</v>
      </c>
      <c r="E561" s="10" t="s">
        <v>8</v>
      </c>
      <c r="F561" s="8"/>
    </row>
    <row r="562" spans="1:6" ht="15.75" customHeight="1">
      <c r="A562" s="7" t="str">
        <f>"23041130"</f>
        <v>23041130</v>
      </c>
      <c r="B562" s="7" t="str">
        <f t="shared" si="24"/>
        <v>230205</v>
      </c>
      <c r="C562" s="7" t="s">
        <v>36</v>
      </c>
      <c r="D562" s="7" t="str">
        <f>"王莎莎"</f>
        <v>王莎莎</v>
      </c>
      <c r="E562" s="10" t="s">
        <v>8</v>
      </c>
      <c r="F562" s="8"/>
    </row>
    <row r="563" spans="1:6" ht="15.75" customHeight="1">
      <c r="A563" s="7" t="str">
        <f>"23041305"</f>
        <v>23041305</v>
      </c>
      <c r="B563" s="7" t="str">
        <f t="shared" si="24"/>
        <v>230205</v>
      </c>
      <c r="C563" s="7" t="s">
        <v>36</v>
      </c>
      <c r="D563" s="7" t="str">
        <f>"殷鑫"</f>
        <v>殷鑫</v>
      </c>
      <c r="E563" s="10" t="s">
        <v>8</v>
      </c>
      <c r="F563" s="8"/>
    </row>
    <row r="564" spans="1:6" ht="15.75" customHeight="1">
      <c r="A564" s="7" t="str">
        <f>"23040523"</f>
        <v>23040523</v>
      </c>
      <c r="B564" s="7" t="str">
        <f t="shared" si="24"/>
        <v>230205</v>
      </c>
      <c r="C564" s="7" t="s">
        <v>36</v>
      </c>
      <c r="D564" s="7" t="str">
        <f>"王芳"</f>
        <v>王芳</v>
      </c>
      <c r="E564" s="10" t="s">
        <v>8</v>
      </c>
      <c r="F564" s="8"/>
    </row>
    <row r="565" spans="1:6" ht="15.75" customHeight="1">
      <c r="A565" s="7" t="str">
        <f>"23040416"</f>
        <v>23040416</v>
      </c>
      <c r="B565" s="7" t="str">
        <f t="shared" si="24"/>
        <v>230205</v>
      </c>
      <c r="C565" s="7" t="s">
        <v>36</v>
      </c>
      <c r="D565" s="7" t="str">
        <f>"乔旭"</f>
        <v>乔旭</v>
      </c>
      <c r="E565" s="10" t="s">
        <v>8</v>
      </c>
      <c r="F565" s="8"/>
    </row>
    <row r="566" spans="1:6" ht="15.75" customHeight="1">
      <c r="A566" s="7" t="str">
        <f>"23040621"</f>
        <v>23040621</v>
      </c>
      <c r="B566" s="7" t="str">
        <f t="shared" si="24"/>
        <v>230205</v>
      </c>
      <c r="C566" s="7" t="s">
        <v>36</v>
      </c>
      <c r="D566" s="7" t="str">
        <f>"周雪晴"</f>
        <v>周雪晴</v>
      </c>
      <c r="E566" s="10" t="s">
        <v>8</v>
      </c>
      <c r="F566" s="8"/>
    </row>
    <row r="567" spans="1:6" ht="15.75" customHeight="1">
      <c r="A567" s="7" t="str">
        <f>"23040813"</f>
        <v>23040813</v>
      </c>
      <c r="B567" s="7" t="str">
        <f t="shared" si="24"/>
        <v>230205</v>
      </c>
      <c r="C567" s="7" t="s">
        <v>36</v>
      </c>
      <c r="D567" s="7" t="str">
        <f>"周素素"</f>
        <v>周素素</v>
      </c>
      <c r="E567" s="10" t="s">
        <v>8</v>
      </c>
      <c r="F567" s="8"/>
    </row>
    <row r="568" spans="1:6" ht="15.75" customHeight="1">
      <c r="A568" s="7" t="str">
        <f>"23041406"</f>
        <v>23041406</v>
      </c>
      <c r="B568" s="7" t="str">
        <f aca="true" t="shared" si="25" ref="B568:B598">"230206"</f>
        <v>230206</v>
      </c>
      <c r="C568" s="7" t="s">
        <v>37</v>
      </c>
      <c r="D568" s="7" t="str">
        <f>"洪盼盼"</f>
        <v>洪盼盼</v>
      </c>
      <c r="E568" s="7" t="s">
        <v>8</v>
      </c>
      <c r="F568" s="8"/>
    </row>
    <row r="569" spans="1:6" ht="15.75" customHeight="1">
      <c r="A569" s="7" t="str">
        <f>"23042228"</f>
        <v>23042228</v>
      </c>
      <c r="B569" s="7" t="str">
        <f t="shared" si="25"/>
        <v>230206</v>
      </c>
      <c r="C569" s="7" t="s">
        <v>37</v>
      </c>
      <c r="D569" s="7" t="str">
        <f>"毛健健"</f>
        <v>毛健健</v>
      </c>
      <c r="E569" s="7" t="s">
        <v>8</v>
      </c>
      <c r="F569" s="8"/>
    </row>
    <row r="570" spans="1:6" ht="15.75" customHeight="1">
      <c r="A570" s="7" t="str">
        <f>"23041612"</f>
        <v>23041612</v>
      </c>
      <c r="B570" s="7" t="str">
        <f t="shared" si="25"/>
        <v>230206</v>
      </c>
      <c r="C570" s="7" t="s">
        <v>37</v>
      </c>
      <c r="D570" s="7" t="str">
        <f>"朱瑶"</f>
        <v>朱瑶</v>
      </c>
      <c r="E570" s="7" t="s">
        <v>8</v>
      </c>
      <c r="F570" s="8"/>
    </row>
    <row r="571" spans="1:6" ht="15.75" customHeight="1">
      <c r="A571" s="7" t="str">
        <f>"23041411"</f>
        <v>23041411</v>
      </c>
      <c r="B571" s="7" t="str">
        <f t="shared" si="25"/>
        <v>230206</v>
      </c>
      <c r="C571" s="7" t="s">
        <v>37</v>
      </c>
      <c r="D571" s="7" t="str">
        <f>"陈艳妮"</f>
        <v>陈艳妮</v>
      </c>
      <c r="E571" s="7" t="s">
        <v>8</v>
      </c>
      <c r="F571" s="8"/>
    </row>
    <row r="572" spans="1:6" ht="15.75" customHeight="1">
      <c r="A572" s="7" t="str">
        <f>"23041815"</f>
        <v>23041815</v>
      </c>
      <c r="B572" s="7" t="str">
        <f t="shared" si="25"/>
        <v>230206</v>
      </c>
      <c r="C572" s="7" t="s">
        <v>37</v>
      </c>
      <c r="D572" s="7" t="str">
        <f>"苗倩"</f>
        <v>苗倩</v>
      </c>
      <c r="E572" s="7" t="s">
        <v>8</v>
      </c>
      <c r="F572" s="8"/>
    </row>
    <row r="573" spans="1:6" ht="15.75" customHeight="1">
      <c r="A573" s="7" t="str">
        <f>"23041521"</f>
        <v>23041521</v>
      </c>
      <c r="B573" s="7" t="str">
        <f t="shared" si="25"/>
        <v>230206</v>
      </c>
      <c r="C573" s="7" t="s">
        <v>37</v>
      </c>
      <c r="D573" s="7" t="str">
        <f>"吴心悦"</f>
        <v>吴心悦</v>
      </c>
      <c r="E573" s="7" t="s">
        <v>8</v>
      </c>
      <c r="F573" s="8"/>
    </row>
    <row r="574" spans="1:6" ht="15.75" customHeight="1">
      <c r="A574" s="7" t="str">
        <f>"23041915"</f>
        <v>23041915</v>
      </c>
      <c r="B574" s="7" t="str">
        <f t="shared" si="25"/>
        <v>230206</v>
      </c>
      <c r="C574" s="7" t="s">
        <v>37</v>
      </c>
      <c r="D574" s="7" t="str">
        <f>"沈梦叶"</f>
        <v>沈梦叶</v>
      </c>
      <c r="E574" s="7" t="s">
        <v>8</v>
      </c>
      <c r="F574" s="8"/>
    </row>
    <row r="575" spans="1:6" ht="15.75" customHeight="1">
      <c r="A575" s="7" t="str">
        <f>"23042619"</f>
        <v>23042619</v>
      </c>
      <c r="B575" s="7" t="str">
        <f t="shared" si="25"/>
        <v>230206</v>
      </c>
      <c r="C575" s="7" t="s">
        <v>37</v>
      </c>
      <c r="D575" s="7" t="str">
        <f>"张雪"</f>
        <v>张雪</v>
      </c>
      <c r="E575" s="7" t="s">
        <v>8</v>
      </c>
      <c r="F575" s="8"/>
    </row>
    <row r="576" spans="1:6" ht="15.75" customHeight="1">
      <c r="A576" s="7" t="str">
        <f>"23042220"</f>
        <v>23042220</v>
      </c>
      <c r="B576" s="7" t="str">
        <f t="shared" si="25"/>
        <v>230206</v>
      </c>
      <c r="C576" s="7" t="s">
        <v>37</v>
      </c>
      <c r="D576" s="7" t="str">
        <f>"胡梦迪"</f>
        <v>胡梦迪</v>
      </c>
      <c r="E576" s="7" t="s">
        <v>8</v>
      </c>
      <c r="F576" s="8"/>
    </row>
    <row r="577" spans="1:6" ht="15.75" customHeight="1">
      <c r="A577" s="7" t="str">
        <f>"23041604"</f>
        <v>23041604</v>
      </c>
      <c r="B577" s="7" t="str">
        <f t="shared" si="25"/>
        <v>230206</v>
      </c>
      <c r="C577" s="7" t="s">
        <v>37</v>
      </c>
      <c r="D577" s="7" t="str">
        <f>"李腊梅"</f>
        <v>李腊梅</v>
      </c>
      <c r="E577" s="7" t="s">
        <v>8</v>
      </c>
      <c r="F577" s="8"/>
    </row>
    <row r="578" spans="1:6" ht="15.75" customHeight="1">
      <c r="A578" s="7" t="str">
        <f>"23042020"</f>
        <v>23042020</v>
      </c>
      <c r="B578" s="7" t="str">
        <f t="shared" si="25"/>
        <v>230206</v>
      </c>
      <c r="C578" s="7" t="s">
        <v>37</v>
      </c>
      <c r="D578" s="7" t="str">
        <f>"李志超"</f>
        <v>李志超</v>
      </c>
      <c r="E578" s="7" t="s">
        <v>8</v>
      </c>
      <c r="F578" s="8"/>
    </row>
    <row r="579" spans="1:6" ht="15.75" customHeight="1">
      <c r="A579" s="7" t="str">
        <f>"23041903"</f>
        <v>23041903</v>
      </c>
      <c r="B579" s="7" t="str">
        <f t="shared" si="25"/>
        <v>230206</v>
      </c>
      <c r="C579" s="7" t="s">
        <v>37</v>
      </c>
      <c r="D579" s="7" t="str">
        <f>"李桂珍"</f>
        <v>李桂珍</v>
      </c>
      <c r="E579" s="7" t="s">
        <v>8</v>
      </c>
      <c r="F579" s="8"/>
    </row>
    <row r="580" spans="1:6" ht="15.75" customHeight="1">
      <c r="A580" s="7" t="str">
        <f>"23042530"</f>
        <v>23042530</v>
      </c>
      <c r="B580" s="7" t="str">
        <f t="shared" si="25"/>
        <v>230206</v>
      </c>
      <c r="C580" s="7" t="s">
        <v>37</v>
      </c>
      <c r="D580" s="7" t="str">
        <f>"郑丽萍"</f>
        <v>郑丽萍</v>
      </c>
      <c r="E580" s="7" t="s">
        <v>8</v>
      </c>
      <c r="F580" s="8"/>
    </row>
    <row r="581" spans="1:6" ht="15.75" customHeight="1">
      <c r="A581" s="7" t="str">
        <f>"23042021"</f>
        <v>23042021</v>
      </c>
      <c r="B581" s="7" t="str">
        <f t="shared" si="25"/>
        <v>230206</v>
      </c>
      <c r="C581" s="7" t="s">
        <v>37</v>
      </c>
      <c r="D581" s="7" t="str">
        <f>"程昊"</f>
        <v>程昊</v>
      </c>
      <c r="E581" s="7" t="s">
        <v>8</v>
      </c>
      <c r="F581" s="8"/>
    </row>
    <row r="582" spans="1:6" ht="15.75" customHeight="1">
      <c r="A582" s="7" t="str">
        <f>"23041315"</f>
        <v>23041315</v>
      </c>
      <c r="B582" s="7" t="str">
        <f t="shared" si="25"/>
        <v>230206</v>
      </c>
      <c r="C582" s="7" t="s">
        <v>37</v>
      </c>
      <c r="D582" s="7" t="str">
        <f>"齐道猛"</f>
        <v>齐道猛</v>
      </c>
      <c r="E582" s="7" t="s">
        <v>8</v>
      </c>
      <c r="F582" s="8"/>
    </row>
    <row r="583" spans="1:6" ht="15.75" customHeight="1">
      <c r="A583" s="7" t="str">
        <f>"23041910"</f>
        <v>23041910</v>
      </c>
      <c r="B583" s="7" t="str">
        <f t="shared" si="25"/>
        <v>230206</v>
      </c>
      <c r="C583" s="7" t="s">
        <v>37</v>
      </c>
      <c r="D583" s="7" t="str">
        <f>"刘倩"</f>
        <v>刘倩</v>
      </c>
      <c r="E583" s="7" t="s">
        <v>8</v>
      </c>
      <c r="F583" s="8"/>
    </row>
    <row r="584" spans="1:6" ht="15.75" customHeight="1">
      <c r="A584" s="7" t="str">
        <f>"23042524"</f>
        <v>23042524</v>
      </c>
      <c r="B584" s="7" t="str">
        <f t="shared" si="25"/>
        <v>230206</v>
      </c>
      <c r="C584" s="7" t="s">
        <v>37</v>
      </c>
      <c r="D584" s="7" t="str">
        <f>"周雪怡"</f>
        <v>周雪怡</v>
      </c>
      <c r="E584" s="7" t="s">
        <v>8</v>
      </c>
      <c r="F584" s="8"/>
    </row>
    <row r="585" spans="1:6" ht="15.75" customHeight="1">
      <c r="A585" s="7" t="str">
        <f>"23041618"</f>
        <v>23041618</v>
      </c>
      <c r="B585" s="7" t="str">
        <f t="shared" si="25"/>
        <v>230206</v>
      </c>
      <c r="C585" s="7" t="s">
        <v>37</v>
      </c>
      <c r="D585" s="7" t="str">
        <f>"徐赛"</f>
        <v>徐赛</v>
      </c>
      <c r="E585" s="7" t="s">
        <v>8</v>
      </c>
      <c r="F585" s="8"/>
    </row>
    <row r="586" spans="1:6" ht="15.75" customHeight="1">
      <c r="A586" s="7" t="str">
        <f>"23041704"</f>
        <v>23041704</v>
      </c>
      <c r="B586" s="7" t="str">
        <f t="shared" si="25"/>
        <v>230206</v>
      </c>
      <c r="C586" s="7" t="s">
        <v>37</v>
      </c>
      <c r="D586" s="7" t="str">
        <f>"殷红"</f>
        <v>殷红</v>
      </c>
      <c r="E586" s="7" t="s">
        <v>8</v>
      </c>
      <c r="F586" s="8"/>
    </row>
    <row r="587" spans="1:6" ht="15.75" customHeight="1">
      <c r="A587" s="7" t="str">
        <f>"23041316"</f>
        <v>23041316</v>
      </c>
      <c r="B587" s="7" t="str">
        <f t="shared" si="25"/>
        <v>230206</v>
      </c>
      <c r="C587" s="7" t="s">
        <v>37</v>
      </c>
      <c r="D587" s="7" t="str">
        <f>"姚泽黎阳"</f>
        <v>姚泽黎阳</v>
      </c>
      <c r="E587" s="7" t="s">
        <v>8</v>
      </c>
      <c r="F587" s="8"/>
    </row>
    <row r="588" spans="1:6" ht="15.75" customHeight="1">
      <c r="A588" s="7" t="str">
        <f>"23042408"</f>
        <v>23042408</v>
      </c>
      <c r="B588" s="7" t="str">
        <f t="shared" si="25"/>
        <v>230206</v>
      </c>
      <c r="C588" s="7" t="s">
        <v>37</v>
      </c>
      <c r="D588" s="7" t="str">
        <f>"张梦成"</f>
        <v>张梦成</v>
      </c>
      <c r="E588" s="7" t="s">
        <v>8</v>
      </c>
      <c r="F588" s="8"/>
    </row>
    <row r="589" spans="1:6" ht="15.75" customHeight="1">
      <c r="A589" s="7" t="str">
        <f>"23041615"</f>
        <v>23041615</v>
      </c>
      <c r="B589" s="7" t="str">
        <f t="shared" si="25"/>
        <v>230206</v>
      </c>
      <c r="C589" s="7" t="s">
        <v>37</v>
      </c>
      <c r="D589" s="7" t="str">
        <f>"江浩"</f>
        <v>江浩</v>
      </c>
      <c r="E589" s="7" t="s">
        <v>8</v>
      </c>
      <c r="F589" s="8"/>
    </row>
    <row r="590" spans="1:6" ht="15.75" customHeight="1">
      <c r="A590" s="7" t="str">
        <f>"23042230"</f>
        <v>23042230</v>
      </c>
      <c r="B590" s="7" t="str">
        <f t="shared" si="25"/>
        <v>230206</v>
      </c>
      <c r="C590" s="7" t="s">
        <v>37</v>
      </c>
      <c r="D590" s="7" t="str">
        <f>"荆子怡"</f>
        <v>荆子怡</v>
      </c>
      <c r="E590" s="7" t="s">
        <v>8</v>
      </c>
      <c r="F590" s="8"/>
    </row>
    <row r="591" spans="1:6" ht="15.75" customHeight="1">
      <c r="A591" s="7" t="str">
        <f>"23041611"</f>
        <v>23041611</v>
      </c>
      <c r="B591" s="7" t="str">
        <f t="shared" si="25"/>
        <v>230206</v>
      </c>
      <c r="C591" s="7" t="s">
        <v>37</v>
      </c>
      <c r="D591" s="7" t="str">
        <f>"李超杰"</f>
        <v>李超杰</v>
      </c>
      <c r="E591" s="9" t="s">
        <v>9</v>
      </c>
      <c r="F591" s="8"/>
    </row>
    <row r="592" spans="1:6" ht="15.75" customHeight="1">
      <c r="A592" s="7" t="str">
        <f>"23042301"</f>
        <v>23042301</v>
      </c>
      <c r="B592" s="7" t="str">
        <f t="shared" si="25"/>
        <v>230206</v>
      </c>
      <c r="C592" s="7" t="s">
        <v>37</v>
      </c>
      <c r="D592" s="7" t="str">
        <f>"徐翔宇"</f>
        <v>徐翔宇</v>
      </c>
      <c r="E592" s="7" t="s">
        <v>8</v>
      </c>
      <c r="F592" s="8"/>
    </row>
    <row r="593" spans="1:6" ht="15.75" customHeight="1">
      <c r="A593" s="7" t="str">
        <f>"23041803"</f>
        <v>23041803</v>
      </c>
      <c r="B593" s="7" t="str">
        <f t="shared" si="25"/>
        <v>230206</v>
      </c>
      <c r="C593" s="7" t="s">
        <v>37</v>
      </c>
      <c r="D593" s="7" t="str">
        <f>"刘春芳"</f>
        <v>刘春芳</v>
      </c>
      <c r="E593" s="7" t="s">
        <v>8</v>
      </c>
      <c r="F593" s="8"/>
    </row>
    <row r="594" spans="1:6" ht="15.75" customHeight="1">
      <c r="A594" s="7" t="str">
        <f>"23041517"</f>
        <v>23041517</v>
      </c>
      <c r="B594" s="7" t="str">
        <f t="shared" si="25"/>
        <v>230206</v>
      </c>
      <c r="C594" s="7" t="s">
        <v>37</v>
      </c>
      <c r="D594" s="7" t="str">
        <f>"秦思雨"</f>
        <v>秦思雨</v>
      </c>
      <c r="E594" s="7" t="s">
        <v>8</v>
      </c>
      <c r="F594" s="8"/>
    </row>
    <row r="595" spans="1:6" ht="15.75" customHeight="1">
      <c r="A595" s="7" t="str">
        <f>"23042330"</f>
        <v>23042330</v>
      </c>
      <c r="B595" s="7" t="str">
        <f t="shared" si="25"/>
        <v>230206</v>
      </c>
      <c r="C595" s="7" t="s">
        <v>37</v>
      </c>
      <c r="D595" s="7" t="str">
        <f>"叶家亮"</f>
        <v>叶家亮</v>
      </c>
      <c r="E595" s="7" t="s">
        <v>8</v>
      </c>
      <c r="F595" s="8"/>
    </row>
    <row r="596" spans="1:6" ht="15.75" customHeight="1">
      <c r="A596" s="7" t="str">
        <f>"23041624"</f>
        <v>23041624</v>
      </c>
      <c r="B596" s="7" t="str">
        <f t="shared" si="25"/>
        <v>230206</v>
      </c>
      <c r="C596" s="7" t="s">
        <v>37</v>
      </c>
      <c r="D596" s="7" t="str">
        <f>"宋京京"</f>
        <v>宋京京</v>
      </c>
      <c r="E596" s="7" t="s">
        <v>8</v>
      </c>
      <c r="F596" s="8"/>
    </row>
    <row r="597" spans="1:6" ht="15.75" customHeight="1">
      <c r="A597" s="7" t="str">
        <f>"23042520"</f>
        <v>23042520</v>
      </c>
      <c r="B597" s="7" t="str">
        <f t="shared" si="25"/>
        <v>230206</v>
      </c>
      <c r="C597" s="7" t="s">
        <v>37</v>
      </c>
      <c r="D597" s="7" t="str">
        <f>"刘雪红"</f>
        <v>刘雪红</v>
      </c>
      <c r="E597" s="7" t="s">
        <v>8</v>
      </c>
      <c r="F597" s="8"/>
    </row>
    <row r="598" spans="1:6" ht="15.75" customHeight="1">
      <c r="A598" s="7" t="str">
        <f>"23041911"</f>
        <v>23041911</v>
      </c>
      <c r="B598" s="7" t="str">
        <f t="shared" si="25"/>
        <v>230206</v>
      </c>
      <c r="C598" s="7" t="s">
        <v>37</v>
      </c>
      <c r="D598" s="7" t="str">
        <f>"徐青莲"</f>
        <v>徐青莲</v>
      </c>
      <c r="E598" s="7" t="s">
        <v>8</v>
      </c>
      <c r="F598" s="8"/>
    </row>
    <row r="599" spans="1:6" ht="15.75" customHeight="1">
      <c r="A599" s="7" t="str">
        <f>"23042715"</f>
        <v>23042715</v>
      </c>
      <c r="B599" s="7" t="str">
        <f aca="true" t="shared" si="26" ref="B599:B629">"230207"</f>
        <v>230207</v>
      </c>
      <c r="C599" s="7" t="s">
        <v>38</v>
      </c>
      <c r="D599" s="7" t="str">
        <f>"徐蕊"</f>
        <v>徐蕊</v>
      </c>
      <c r="E599" s="10" t="s">
        <v>8</v>
      </c>
      <c r="F599" s="8"/>
    </row>
    <row r="600" spans="1:6" ht="15.75" customHeight="1">
      <c r="A600" s="7" t="str">
        <f>"23043130"</f>
        <v>23043130</v>
      </c>
      <c r="B600" s="7" t="str">
        <f t="shared" si="26"/>
        <v>230207</v>
      </c>
      <c r="C600" s="7" t="s">
        <v>38</v>
      </c>
      <c r="D600" s="7" t="str">
        <f>"马新楠"</f>
        <v>马新楠</v>
      </c>
      <c r="E600" s="10" t="s">
        <v>8</v>
      </c>
      <c r="F600" s="8"/>
    </row>
    <row r="601" spans="1:6" ht="15.75" customHeight="1">
      <c r="A601" s="7" t="str">
        <f>"23043527"</f>
        <v>23043527</v>
      </c>
      <c r="B601" s="7" t="str">
        <f t="shared" si="26"/>
        <v>230207</v>
      </c>
      <c r="C601" s="7" t="s">
        <v>38</v>
      </c>
      <c r="D601" s="7" t="str">
        <f>"曹丽君"</f>
        <v>曹丽君</v>
      </c>
      <c r="E601" s="10" t="s">
        <v>8</v>
      </c>
      <c r="F601" s="8"/>
    </row>
    <row r="602" spans="1:6" ht="15.75" customHeight="1">
      <c r="A602" s="7" t="str">
        <f>"23043125"</f>
        <v>23043125</v>
      </c>
      <c r="B602" s="7" t="str">
        <f t="shared" si="26"/>
        <v>230207</v>
      </c>
      <c r="C602" s="7" t="s">
        <v>38</v>
      </c>
      <c r="D602" s="7" t="str">
        <f>"李天乐"</f>
        <v>李天乐</v>
      </c>
      <c r="E602" s="10" t="s">
        <v>8</v>
      </c>
      <c r="F602" s="8"/>
    </row>
    <row r="603" spans="1:6" ht="15.75" customHeight="1">
      <c r="A603" s="7" t="str">
        <f>"23043516"</f>
        <v>23043516</v>
      </c>
      <c r="B603" s="7" t="str">
        <f t="shared" si="26"/>
        <v>230207</v>
      </c>
      <c r="C603" s="7" t="s">
        <v>38</v>
      </c>
      <c r="D603" s="7" t="str">
        <f>"黄蓓"</f>
        <v>黄蓓</v>
      </c>
      <c r="E603" s="10" t="s">
        <v>8</v>
      </c>
      <c r="F603" s="8"/>
    </row>
    <row r="604" spans="1:6" ht="15.75" customHeight="1">
      <c r="A604" s="7" t="str">
        <f>"23043427"</f>
        <v>23043427</v>
      </c>
      <c r="B604" s="7" t="str">
        <f t="shared" si="26"/>
        <v>230207</v>
      </c>
      <c r="C604" s="7" t="s">
        <v>38</v>
      </c>
      <c r="D604" s="7" t="str">
        <f>"胡雅莉"</f>
        <v>胡雅莉</v>
      </c>
      <c r="E604" s="10" t="s">
        <v>8</v>
      </c>
      <c r="F604" s="8"/>
    </row>
    <row r="605" spans="1:6" ht="15.75" customHeight="1">
      <c r="A605" s="7" t="str">
        <f>"23043216"</f>
        <v>23043216</v>
      </c>
      <c r="B605" s="7" t="str">
        <f t="shared" si="26"/>
        <v>230207</v>
      </c>
      <c r="C605" s="7" t="s">
        <v>38</v>
      </c>
      <c r="D605" s="7" t="str">
        <f>"周加会"</f>
        <v>周加会</v>
      </c>
      <c r="E605" s="10" t="s">
        <v>8</v>
      </c>
      <c r="F605" s="8"/>
    </row>
    <row r="606" spans="1:6" ht="15.75" customHeight="1">
      <c r="A606" s="7" t="str">
        <f>"23043621"</f>
        <v>23043621</v>
      </c>
      <c r="B606" s="7" t="str">
        <f t="shared" si="26"/>
        <v>230207</v>
      </c>
      <c r="C606" s="7" t="s">
        <v>38</v>
      </c>
      <c r="D606" s="7" t="str">
        <f>"王艳"</f>
        <v>王艳</v>
      </c>
      <c r="E606" s="10" t="s">
        <v>8</v>
      </c>
      <c r="F606" s="8"/>
    </row>
    <row r="607" spans="1:6" ht="15.75" customHeight="1">
      <c r="A607" s="7" t="str">
        <f>"23043116"</f>
        <v>23043116</v>
      </c>
      <c r="B607" s="7" t="str">
        <f t="shared" si="26"/>
        <v>230207</v>
      </c>
      <c r="C607" s="7" t="s">
        <v>38</v>
      </c>
      <c r="D607" s="7" t="str">
        <f>"张悦"</f>
        <v>张悦</v>
      </c>
      <c r="E607" s="10" t="s">
        <v>8</v>
      </c>
      <c r="F607" s="8"/>
    </row>
    <row r="608" spans="1:6" ht="15.75" customHeight="1">
      <c r="A608" s="7" t="str">
        <f>"23043405"</f>
        <v>23043405</v>
      </c>
      <c r="B608" s="7" t="str">
        <f t="shared" si="26"/>
        <v>230207</v>
      </c>
      <c r="C608" s="7" t="s">
        <v>38</v>
      </c>
      <c r="D608" s="7" t="str">
        <f>"朱敏"</f>
        <v>朱敏</v>
      </c>
      <c r="E608" s="10" t="s">
        <v>8</v>
      </c>
      <c r="F608" s="8"/>
    </row>
    <row r="609" spans="1:6" ht="15.75" customHeight="1">
      <c r="A609" s="7" t="str">
        <f>"23042815"</f>
        <v>23042815</v>
      </c>
      <c r="B609" s="7" t="str">
        <f t="shared" si="26"/>
        <v>230207</v>
      </c>
      <c r="C609" s="7" t="s">
        <v>38</v>
      </c>
      <c r="D609" s="7" t="str">
        <f>"彭玉肖"</f>
        <v>彭玉肖</v>
      </c>
      <c r="E609" s="10" t="s">
        <v>8</v>
      </c>
      <c r="F609" s="8"/>
    </row>
    <row r="610" spans="1:6" ht="15.75" customHeight="1">
      <c r="A610" s="7" t="str">
        <f>"23043915"</f>
        <v>23043915</v>
      </c>
      <c r="B610" s="7" t="str">
        <f t="shared" si="26"/>
        <v>230207</v>
      </c>
      <c r="C610" s="7" t="s">
        <v>38</v>
      </c>
      <c r="D610" s="7" t="str">
        <f>"程思琴"</f>
        <v>程思琴</v>
      </c>
      <c r="E610" s="10" t="s">
        <v>8</v>
      </c>
      <c r="F610" s="8"/>
    </row>
    <row r="611" spans="1:6" ht="15.75" customHeight="1">
      <c r="A611" s="7" t="str">
        <f>"23043817"</f>
        <v>23043817</v>
      </c>
      <c r="B611" s="7" t="str">
        <f t="shared" si="26"/>
        <v>230207</v>
      </c>
      <c r="C611" s="7" t="s">
        <v>38</v>
      </c>
      <c r="D611" s="7" t="str">
        <f>"张茜"</f>
        <v>张茜</v>
      </c>
      <c r="E611" s="10" t="s">
        <v>8</v>
      </c>
      <c r="F611" s="8"/>
    </row>
    <row r="612" spans="1:6" ht="15.75" customHeight="1">
      <c r="A612" s="7" t="str">
        <f>"23043315"</f>
        <v>23043315</v>
      </c>
      <c r="B612" s="7" t="str">
        <f t="shared" si="26"/>
        <v>230207</v>
      </c>
      <c r="C612" s="7" t="s">
        <v>38</v>
      </c>
      <c r="D612" s="7" t="str">
        <f>"韩金婷"</f>
        <v>韩金婷</v>
      </c>
      <c r="E612" s="10" t="s">
        <v>8</v>
      </c>
      <c r="F612" s="8"/>
    </row>
    <row r="613" spans="1:6" ht="15.75" customHeight="1">
      <c r="A613" s="7" t="str">
        <f>"23043803"</f>
        <v>23043803</v>
      </c>
      <c r="B613" s="7" t="str">
        <f t="shared" si="26"/>
        <v>230207</v>
      </c>
      <c r="C613" s="7" t="s">
        <v>38</v>
      </c>
      <c r="D613" s="7" t="str">
        <f>"郭梓怡"</f>
        <v>郭梓怡</v>
      </c>
      <c r="E613" s="10" t="s">
        <v>8</v>
      </c>
      <c r="F613" s="8"/>
    </row>
    <row r="614" spans="1:6" ht="15.75" customHeight="1">
      <c r="A614" s="7" t="str">
        <f>"23043122"</f>
        <v>23043122</v>
      </c>
      <c r="B614" s="7" t="str">
        <f t="shared" si="26"/>
        <v>230207</v>
      </c>
      <c r="C614" s="7" t="s">
        <v>38</v>
      </c>
      <c r="D614" s="7" t="str">
        <f>"李瑞舒"</f>
        <v>李瑞舒</v>
      </c>
      <c r="E614" s="10" t="s">
        <v>8</v>
      </c>
      <c r="F614" s="8"/>
    </row>
    <row r="615" spans="1:6" ht="15.75" customHeight="1">
      <c r="A615" s="7" t="str">
        <f>"23042829"</f>
        <v>23042829</v>
      </c>
      <c r="B615" s="7" t="str">
        <f t="shared" si="26"/>
        <v>230207</v>
      </c>
      <c r="C615" s="7" t="s">
        <v>38</v>
      </c>
      <c r="D615" s="7" t="str">
        <f>"王蒙蒙"</f>
        <v>王蒙蒙</v>
      </c>
      <c r="E615" s="10" t="s">
        <v>8</v>
      </c>
      <c r="F615" s="8"/>
    </row>
    <row r="616" spans="1:6" ht="15.75" customHeight="1">
      <c r="A616" s="7" t="str">
        <f>"23042828"</f>
        <v>23042828</v>
      </c>
      <c r="B616" s="7" t="str">
        <f t="shared" si="26"/>
        <v>230207</v>
      </c>
      <c r="C616" s="7" t="s">
        <v>38</v>
      </c>
      <c r="D616" s="7" t="str">
        <f>"周情"</f>
        <v>周情</v>
      </c>
      <c r="E616" s="10" t="s">
        <v>8</v>
      </c>
      <c r="F616" s="8"/>
    </row>
    <row r="617" spans="1:6" ht="15.75" customHeight="1">
      <c r="A617" s="7" t="str">
        <f>"23043428"</f>
        <v>23043428</v>
      </c>
      <c r="B617" s="7" t="str">
        <f t="shared" si="26"/>
        <v>230207</v>
      </c>
      <c r="C617" s="7" t="s">
        <v>38</v>
      </c>
      <c r="D617" s="7" t="str">
        <f>"吴凡"</f>
        <v>吴凡</v>
      </c>
      <c r="E617" s="10" t="s">
        <v>8</v>
      </c>
      <c r="F617" s="8"/>
    </row>
    <row r="618" spans="1:6" ht="15.75" customHeight="1">
      <c r="A618" s="7" t="str">
        <f>"23043609"</f>
        <v>23043609</v>
      </c>
      <c r="B618" s="7" t="str">
        <f t="shared" si="26"/>
        <v>230207</v>
      </c>
      <c r="C618" s="7" t="s">
        <v>38</v>
      </c>
      <c r="D618" s="7" t="str">
        <f>"孟诗"</f>
        <v>孟诗</v>
      </c>
      <c r="E618" s="10" t="s">
        <v>8</v>
      </c>
      <c r="F618" s="8"/>
    </row>
    <row r="619" spans="1:6" ht="15.75" customHeight="1">
      <c r="A619" s="7" t="str">
        <f>"23043709"</f>
        <v>23043709</v>
      </c>
      <c r="B619" s="7" t="str">
        <f t="shared" si="26"/>
        <v>230207</v>
      </c>
      <c r="C619" s="7" t="s">
        <v>38</v>
      </c>
      <c r="D619" s="7" t="str">
        <f>"张雪亭"</f>
        <v>张雪亭</v>
      </c>
      <c r="E619" s="10" t="s">
        <v>8</v>
      </c>
      <c r="F619" s="8"/>
    </row>
    <row r="620" spans="1:6" ht="15.75" customHeight="1">
      <c r="A620" s="7" t="str">
        <f>"23043912"</f>
        <v>23043912</v>
      </c>
      <c r="B620" s="7" t="str">
        <f t="shared" si="26"/>
        <v>230207</v>
      </c>
      <c r="C620" s="7" t="s">
        <v>38</v>
      </c>
      <c r="D620" s="7" t="str">
        <f>"侯文婕"</f>
        <v>侯文婕</v>
      </c>
      <c r="E620" s="10" t="s">
        <v>8</v>
      </c>
      <c r="F620" s="8"/>
    </row>
    <row r="621" spans="1:6" ht="15.75" customHeight="1">
      <c r="A621" s="7" t="str">
        <f>"23043228"</f>
        <v>23043228</v>
      </c>
      <c r="B621" s="7" t="str">
        <f t="shared" si="26"/>
        <v>230207</v>
      </c>
      <c r="C621" s="7" t="s">
        <v>38</v>
      </c>
      <c r="D621" s="7" t="str">
        <f>"叶飞"</f>
        <v>叶飞</v>
      </c>
      <c r="E621" s="10" t="s">
        <v>8</v>
      </c>
      <c r="F621" s="8"/>
    </row>
    <row r="622" spans="1:6" ht="15.75" customHeight="1">
      <c r="A622" s="7" t="str">
        <f>"23042821"</f>
        <v>23042821</v>
      </c>
      <c r="B622" s="7" t="str">
        <f t="shared" si="26"/>
        <v>230207</v>
      </c>
      <c r="C622" s="7" t="s">
        <v>38</v>
      </c>
      <c r="D622" s="7" t="str">
        <f>"薛计敏"</f>
        <v>薛计敏</v>
      </c>
      <c r="E622" s="10" t="s">
        <v>8</v>
      </c>
      <c r="F622" s="8"/>
    </row>
    <row r="623" spans="1:6" ht="15.75" customHeight="1">
      <c r="A623" s="7" t="str">
        <f>"23042830"</f>
        <v>23042830</v>
      </c>
      <c r="B623" s="7" t="str">
        <f t="shared" si="26"/>
        <v>230207</v>
      </c>
      <c r="C623" s="7" t="s">
        <v>38</v>
      </c>
      <c r="D623" s="7" t="str">
        <f>"谷蕊"</f>
        <v>谷蕊</v>
      </c>
      <c r="E623" s="10" t="s">
        <v>8</v>
      </c>
      <c r="F623" s="8"/>
    </row>
    <row r="624" spans="1:6" ht="15.75" customHeight="1">
      <c r="A624" s="7" t="str">
        <f>"23043519"</f>
        <v>23043519</v>
      </c>
      <c r="B624" s="7" t="str">
        <f t="shared" si="26"/>
        <v>230207</v>
      </c>
      <c r="C624" s="7" t="s">
        <v>38</v>
      </c>
      <c r="D624" s="7" t="str">
        <f>"许翠"</f>
        <v>许翠</v>
      </c>
      <c r="E624" s="10" t="s">
        <v>8</v>
      </c>
      <c r="F624" s="8"/>
    </row>
    <row r="625" spans="1:6" ht="15.75" customHeight="1">
      <c r="A625" s="7" t="str">
        <f>"23043211"</f>
        <v>23043211</v>
      </c>
      <c r="B625" s="7" t="str">
        <f t="shared" si="26"/>
        <v>230207</v>
      </c>
      <c r="C625" s="7" t="s">
        <v>38</v>
      </c>
      <c r="D625" s="7" t="str">
        <f>"杨爽"</f>
        <v>杨爽</v>
      </c>
      <c r="E625" s="10" t="s">
        <v>8</v>
      </c>
      <c r="F625" s="8"/>
    </row>
    <row r="626" spans="1:6" ht="15.75" customHeight="1">
      <c r="A626" s="7" t="str">
        <f>"23043214"</f>
        <v>23043214</v>
      </c>
      <c r="B626" s="7" t="str">
        <f t="shared" si="26"/>
        <v>230207</v>
      </c>
      <c r="C626" s="7" t="s">
        <v>38</v>
      </c>
      <c r="D626" s="7" t="str">
        <f>"刘绍飞"</f>
        <v>刘绍飞</v>
      </c>
      <c r="E626" s="10" t="s">
        <v>8</v>
      </c>
      <c r="F626" s="8"/>
    </row>
    <row r="627" spans="1:6" ht="15.75" customHeight="1">
      <c r="A627" s="7" t="str">
        <f>"23043126"</f>
        <v>23043126</v>
      </c>
      <c r="B627" s="7" t="str">
        <f t="shared" si="26"/>
        <v>230207</v>
      </c>
      <c r="C627" s="7" t="s">
        <v>38</v>
      </c>
      <c r="D627" s="7" t="str">
        <f>"陈旭"</f>
        <v>陈旭</v>
      </c>
      <c r="E627" s="11" t="s">
        <v>9</v>
      </c>
      <c r="F627" s="8"/>
    </row>
    <row r="628" spans="1:6" ht="15.75" customHeight="1">
      <c r="A628" s="7" t="str">
        <f>"23043215"</f>
        <v>23043215</v>
      </c>
      <c r="B628" s="7" t="str">
        <f t="shared" si="26"/>
        <v>230207</v>
      </c>
      <c r="C628" s="7" t="s">
        <v>38</v>
      </c>
      <c r="D628" s="7" t="str">
        <f>"张若舒"</f>
        <v>张若舒</v>
      </c>
      <c r="E628" s="10" t="s">
        <v>8</v>
      </c>
      <c r="F628" s="8"/>
    </row>
    <row r="629" spans="1:6" ht="15.75" customHeight="1">
      <c r="A629" s="7" t="str">
        <f>"23043921"</f>
        <v>23043921</v>
      </c>
      <c r="B629" s="7" t="str">
        <f t="shared" si="26"/>
        <v>230207</v>
      </c>
      <c r="C629" s="7" t="s">
        <v>38</v>
      </c>
      <c r="D629" s="7" t="str">
        <f>"吴梦奇"</f>
        <v>吴梦奇</v>
      </c>
      <c r="E629" s="10" t="s">
        <v>8</v>
      </c>
      <c r="F629" s="8"/>
    </row>
    <row r="630" spans="1:6" ht="15.75" customHeight="1">
      <c r="A630" s="7" t="str">
        <f>"23044116"</f>
        <v>23044116</v>
      </c>
      <c r="B630" s="7" t="str">
        <f aca="true" t="shared" si="27" ref="B630:B651">"230208"</f>
        <v>230208</v>
      </c>
      <c r="C630" s="7" t="s">
        <v>39</v>
      </c>
      <c r="D630" s="7" t="str">
        <f>"印梦圆"</f>
        <v>印梦圆</v>
      </c>
      <c r="E630" s="7" t="s">
        <v>8</v>
      </c>
      <c r="F630" s="8"/>
    </row>
    <row r="631" spans="1:6" ht="15.75" customHeight="1">
      <c r="A631" s="7" t="str">
        <f>"23044618"</f>
        <v>23044618</v>
      </c>
      <c r="B631" s="7" t="str">
        <f t="shared" si="27"/>
        <v>230208</v>
      </c>
      <c r="C631" s="7" t="s">
        <v>39</v>
      </c>
      <c r="D631" s="7" t="str">
        <f>"陈丹丹"</f>
        <v>陈丹丹</v>
      </c>
      <c r="E631" s="7" t="s">
        <v>8</v>
      </c>
      <c r="F631" s="8"/>
    </row>
    <row r="632" spans="1:6" ht="15.75" customHeight="1">
      <c r="A632" s="7" t="str">
        <f>"23044525"</f>
        <v>23044525</v>
      </c>
      <c r="B632" s="7" t="str">
        <f t="shared" si="27"/>
        <v>230208</v>
      </c>
      <c r="C632" s="7" t="s">
        <v>39</v>
      </c>
      <c r="D632" s="7" t="str">
        <f>"李应"</f>
        <v>李应</v>
      </c>
      <c r="E632" s="7" t="s">
        <v>8</v>
      </c>
      <c r="F632" s="8"/>
    </row>
    <row r="633" spans="1:6" ht="15.75" customHeight="1">
      <c r="A633" s="7" t="str">
        <f>"23044301"</f>
        <v>23044301</v>
      </c>
      <c r="B633" s="7" t="str">
        <f t="shared" si="27"/>
        <v>230208</v>
      </c>
      <c r="C633" s="7" t="s">
        <v>39</v>
      </c>
      <c r="D633" s="7" t="str">
        <f>"王秋雨"</f>
        <v>王秋雨</v>
      </c>
      <c r="E633" s="7" t="s">
        <v>8</v>
      </c>
      <c r="F633" s="8"/>
    </row>
    <row r="634" spans="1:6" ht="15.75" customHeight="1">
      <c r="A634" s="7" t="str">
        <f>"23044629"</f>
        <v>23044629</v>
      </c>
      <c r="B634" s="7" t="str">
        <f t="shared" si="27"/>
        <v>230208</v>
      </c>
      <c r="C634" s="7" t="s">
        <v>39</v>
      </c>
      <c r="D634" s="7" t="str">
        <f>"高朗"</f>
        <v>高朗</v>
      </c>
      <c r="E634" s="7" t="s">
        <v>8</v>
      </c>
      <c r="F634" s="8"/>
    </row>
    <row r="635" spans="1:6" ht="15.75" customHeight="1">
      <c r="A635" s="7" t="str">
        <f>"23044306"</f>
        <v>23044306</v>
      </c>
      <c r="B635" s="7" t="str">
        <f t="shared" si="27"/>
        <v>230208</v>
      </c>
      <c r="C635" s="7" t="s">
        <v>39</v>
      </c>
      <c r="D635" s="7" t="str">
        <f>"朱翠一"</f>
        <v>朱翠一</v>
      </c>
      <c r="E635" s="7" t="s">
        <v>8</v>
      </c>
      <c r="F635" s="8"/>
    </row>
    <row r="636" spans="1:6" ht="15.75" customHeight="1">
      <c r="A636" s="7" t="str">
        <f>"23044530"</f>
        <v>23044530</v>
      </c>
      <c r="B636" s="7" t="str">
        <f t="shared" si="27"/>
        <v>230208</v>
      </c>
      <c r="C636" s="7" t="s">
        <v>39</v>
      </c>
      <c r="D636" s="7" t="str">
        <f>"余志敏"</f>
        <v>余志敏</v>
      </c>
      <c r="E636" s="7" t="s">
        <v>8</v>
      </c>
      <c r="F636" s="8"/>
    </row>
    <row r="637" spans="1:6" ht="15.75" customHeight="1">
      <c r="A637" s="7" t="str">
        <f>"23044207"</f>
        <v>23044207</v>
      </c>
      <c r="B637" s="7" t="str">
        <f t="shared" si="27"/>
        <v>230208</v>
      </c>
      <c r="C637" s="7" t="s">
        <v>39</v>
      </c>
      <c r="D637" s="7" t="str">
        <f>"陶建平"</f>
        <v>陶建平</v>
      </c>
      <c r="E637" s="7" t="s">
        <v>8</v>
      </c>
      <c r="F637" s="8"/>
    </row>
    <row r="638" spans="1:6" ht="15.75" customHeight="1">
      <c r="A638" s="7" t="str">
        <f>"23044430"</f>
        <v>23044430</v>
      </c>
      <c r="B638" s="7" t="str">
        <f t="shared" si="27"/>
        <v>230208</v>
      </c>
      <c r="C638" s="7" t="s">
        <v>39</v>
      </c>
      <c r="D638" s="7" t="str">
        <f>"张文浩"</f>
        <v>张文浩</v>
      </c>
      <c r="E638" s="7" t="s">
        <v>8</v>
      </c>
      <c r="F638" s="8"/>
    </row>
    <row r="639" spans="1:6" ht="15.75" customHeight="1">
      <c r="A639" s="7" t="str">
        <f>"23045102"</f>
        <v>23045102</v>
      </c>
      <c r="B639" s="7" t="str">
        <f t="shared" si="27"/>
        <v>230208</v>
      </c>
      <c r="C639" s="7" t="s">
        <v>39</v>
      </c>
      <c r="D639" s="7" t="str">
        <f>"杨想想"</f>
        <v>杨想想</v>
      </c>
      <c r="E639" s="7" t="s">
        <v>8</v>
      </c>
      <c r="F639" s="8"/>
    </row>
    <row r="640" spans="1:6" ht="15.75" customHeight="1">
      <c r="A640" s="7" t="str">
        <f>"23044422"</f>
        <v>23044422</v>
      </c>
      <c r="B640" s="7" t="str">
        <f t="shared" si="27"/>
        <v>230208</v>
      </c>
      <c r="C640" s="7" t="s">
        <v>39</v>
      </c>
      <c r="D640" s="7" t="str">
        <f>"赵莹莹"</f>
        <v>赵莹莹</v>
      </c>
      <c r="E640" s="7" t="s">
        <v>8</v>
      </c>
      <c r="F640" s="8"/>
    </row>
    <row r="641" spans="1:6" ht="15.75" customHeight="1">
      <c r="A641" s="7" t="str">
        <f>"23044418"</f>
        <v>23044418</v>
      </c>
      <c r="B641" s="7" t="str">
        <f t="shared" si="27"/>
        <v>230208</v>
      </c>
      <c r="C641" s="7" t="s">
        <v>39</v>
      </c>
      <c r="D641" s="7" t="str">
        <f>"田正刚"</f>
        <v>田正刚</v>
      </c>
      <c r="E641" s="7" t="s">
        <v>8</v>
      </c>
      <c r="F641" s="8"/>
    </row>
    <row r="642" spans="1:6" ht="15.75" customHeight="1">
      <c r="A642" s="7" t="str">
        <f>"23044621"</f>
        <v>23044621</v>
      </c>
      <c r="B642" s="7" t="str">
        <f t="shared" si="27"/>
        <v>230208</v>
      </c>
      <c r="C642" s="7" t="s">
        <v>39</v>
      </c>
      <c r="D642" s="7" t="str">
        <f>"陈倩倩"</f>
        <v>陈倩倩</v>
      </c>
      <c r="E642" s="7" t="s">
        <v>8</v>
      </c>
      <c r="F642" s="8"/>
    </row>
    <row r="643" spans="1:6" ht="15.75" customHeight="1">
      <c r="A643" s="7" t="str">
        <f>"23044903"</f>
        <v>23044903</v>
      </c>
      <c r="B643" s="7" t="str">
        <f t="shared" si="27"/>
        <v>230208</v>
      </c>
      <c r="C643" s="7" t="s">
        <v>39</v>
      </c>
      <c r="D643" s="7" t="str">
        <f>"单文喆"</f>
        <v>单文喆</v>
      </c>
      <c r="E643" s="7" t="s">
        <v>8</v>
      </c>
      <c r="F643" s="8"/>
    </row>
    <row r="644" spans="1:6" ht="15.75" customHeight="1">
      <c r="A644" s="7" t="str">
        <f>"23044506"</f>
        <v>23044506</v>
      </c>
      <c r="B644" s="7" t="str">
        <f t="shared" si="27"/>
        <v>230208</v>
      </c>
      <c r="C644" s="7" t="s">
        <v>39</v>
      </c>
      <c r="D644" s="7" t="str">
        <f>"张娣"</f>
        <v>张娣</v>
      </c>
      <c r="E644" s="7" t="s">
        <v>8</v>
      </c>
      <c r="F644" s="8"/>
    </row>
    <row r="645" spans="1:6" ht="15.75" customHeight="1">
      <c r="A645" s="7" t="str">
        <f>"23044806"</f>
        <v>23044806</v>
      </c>
      <c r="B645" s="7" t="str">
        <f t="shared" si="27"/>
        <v>230208</v>
      </c>
      <c r="C645" s="7" t="s">
        <v>39</v>
      </c>
      <c r="D645" s="7" t="str">
        <f>"徐天翔"</f>
        <v>徐天翔</v>
      </c>
      <c r="E645" s="7" t="s">
        <v>8</v>
      </c>
      <c r="F645" s="8"/>
    </row>
    <row r="646" spans="1:6" ht="15.75" customHeight="1">
      <c r="A646" s="7" t="str">
        <f>"23044202"</f>
        <v>23044202</v>
      </c>
      <c r="B646" s="7" t="str">
        <f t="shared" si="27"/>
        <v>230208</v>
      </c>
      <c r="C646" s="7" t="s">
        <v>39</v>
      </c>
      <c r="D646" s="7" t="str">
        <f>"王晓莉"</f>
        <v>王晓莉</v>
      </c>
      <c r="E646" s="7" t="s">
        <v>8</v>
      </c>
      <c r="F646" s="8"/>
    </row>
    <row r="647" spans="1:6" ht="15.75" customHeight="1">
      <c r="A647" s="7" t="str">
        <f>"23045026"</f>
        <v>23045026</v>
      </c>
      <c r="B647" s="7" t="str">
        <f t="shared" si="27"/>
        <v>230208</v>
      </c>
      <c r="C647" s="7" t="s">
        <v>39</v>
      </c>
      <c r="D647" s="7" t="str">
        <f>"闫梦"</f>
        <v>闫梦</v>
      </c>
      <c r="E647" s="7" t="s">
        <v>8</v>
      </c>
      <c r="F647" s="8"/>
    </row>
    <row r="648" spans="1:6" ht="15.75" customHeight="1">
      <c r="A648" s="7" t="str">
        <f>"23044709"</f>
        <v>23044709</v>
      </c>
      <c r="B648" s="7" t="str">
        <f t="shared" si="27"/>
        <v>230208</v>
      </c>
      <c r="C648" s="7" t="s">
        <v>39</v>
      </c>
      <c r="D648" s="7" t="str">
        <f>"任迎迎"</f>
        <v>任迎迎</v>
      </c>
      <c r="E648" s="7" t="s">
        <v>8</v>
      </c>
      <c r="F648" s="8"/>
    </row>
    <row r="649" spans="1:6" ht="15.75" customHeight="1">
      <c r="A649" s="7" t="str">
        <f>"23044222"</f>
        <v>23044222</v>
      </c>
      <c r="B649" s="7" t="str">
        <f t="shared" si="27"/>
        <v>230208</v>
      </c>
      <c r="C649" s="7" t="s">
        <v>39</v>
      </c>
      <c r="D649" s="7" t="str">
        <f>"王从标"</f>
        <v>王从标</v>
      </c>
      <c r="E649" s="7" t="s">
        <v>8</v>
      </c>
      <c r="F649" s="8"/>
    </row>
    <row r="650" spans="1:6" ht="15.75" customHeight="1">
      <c r="A650" s="7" t="str">
        <f>"23045004"</f>
        <v>23045004</v>
      </c>
      <c r="B650" s="7" t="str">
        <f t="shared" si="27"/>
        <v>230208</v>
      </c>
      <c r="C650" s="7" t="s">
        <v>39</v>
      </c>
      <c r="D650" s="7" t="str">
        <f>"丁婷婷"</f>
        <v>丁婷婷</v>
      </c>
      <c r="E650" s="7" t="s">
        <v>8</v>
      </c>
      <c r="F650" s="8"/>
    </row>
    <row r="651" spans="1:6" ht="15.75" customHeight="1">
      <c r="A651" s="7" t="str">
        <f>"23045024"</f>
        <v>23045024</v>
      </c>
      <c r="B651" s="7" t="str">
        <f t="shared" si="27"/>
        <v>230208</v>
      </c>
      <c r="C651" s="7" t="s">
        <v>39</v>
      </c>
      <c r="D651" s="7" t="str">
        <f>"赵磊"</f>
        <v>赵磊</v>
      </c>
      <c r="E651" s="7" t="s">
        <v>8</v>
      </c>
      <c r="F651" s="8"/>
    </row>
    <row r="652" spans="1:6" ht="15.75" customHeight="1">
      <c r="A652" s="7" t="str">
        <f>"23045424"</f>
        <v>23045424</v>
      </c>
      <c r="B652" s="7" t="str">
        <f aca="true" t="shared" si="28" ref="B652:B681">"230209"</f>
        <v>230209</v>
      </c>
      <c r="C652" s="7" t="s">
        <v>40</v>
      </c>
      <c r="D652" s="7" t="str">
        <f>"李东磊"</f>
        <v>李东磊</v>
      </c>
      <c r="E652" s="10" t="s">
        <v>8</v>
      </c>
      <c r="F652" s="8"/>
    </row>
    <row r="653" spans="1:6" ht="15.75" customHeight="1">
      <c r="A653" s="7" t="str">
        <f>"23045809"</f>
        <v>23045809</v>
      </c>
      <c r="B653" s="7" t="str">
        <f t="shared" si="28"/>
        <v>230209</v>
      </c>
      <c r="C653" s="7" t="s">
        <v>40</v>
      </c>
      <c r="D653" s="7" t="str">
        <f>"邢马群"</f>
        <v>邢马群</v>
      </c>
      <c r="E653" s="10" t="s">
        <v>8</v>
      </c>
      <c r="F653" s="8"/>
    </row>
    <row r="654" spans="1:6" ht="15.75" customHeight="1">
      <c r="A654" s="7" t="str">
        <f>"23045120"</f>
        <v>23045120</v>
      </c>
      <c r="B654" s="7" t="str">
        <f t="shared" si="28"/>
        <v>230209</v>
      </c>
      <c r="C654" s="7" t="s">
        <v>40</v>
      </c>
      <c r="D654" s="7" t="str">
        <f>"邵红艳"</f>
        <v>邵红艳</v>
      </c>
      <c r="E654" s="10" t="s">
        <v>8</v>
      </c>
      <c r="F654" s="8"/>
    </row>
    <row r="655" spans="1:6" ht="15.75" customHeight="1">
      <c r="A655" s="7" t="str">
        <f>"23045529"</f>
        <v>23045529</v>
      </c>
      <c r="B655" s="7" t="str">
        <f t="shared" si="28"/>
        <v>230209</v>
      </c>
      <c r="C655" s="7" t="s">
        <v>40</v>
      </c>
      <c r="D655" s="7" t="str">
        <f>"毛蓓蓓"</f>
        <v>毛蓓蓓</v>
      </c>
      <c r="E655" s="10" t="s">
        <v>8</v>
      </c>
      <c r="F655" s="8"/>
    </row>
    <row r="656" spans="1:6" ht="15.75" customHeight="1">
      <c r="A656" s="7" t="str">
        <f>"23045702"</f>
        <v>23045702</v>
      </c>
      <c r="B656" s="7" t="str">
        <f t="shared" si="28"/>
        <v>230209</v>
      </c>
      <c r="C656" s="7" t="s">
        <v>40</v>
      </c>
      <c r="D656" s="7" t="str">
        <f>"胡灵平"</f>
        <v>胡灵平</v>
      </c>
      <c r="E656" s="10" t="s">
        <v>8</v>
      </c>
      <c r="F656" s="8"/>
    </row>
    <row r="657" spans="1:6" ht="15.75" customHeight="1">
      <c r="A657" s="7" t="str">
        <f>"23045509"</f>
        <v>23045509</v>
      </c>
      <c r="B657" s="7" t="str">
        <f t="shared" si="28"/>
        <v>230209</v>
      </c>
      <c r="C657" s="7" t="s">
        <v>40</v>
      </c>
      <c r="D657" s="7" t="str">
        <f>"石倩"</f>
        <v>石倩</v>
      </c>
      <c r="E657" s="10" t="s">
        <v>8</v>
      </c>
      <c r="F657" s="8"/>
    </row>
    <row r="658" spans="1:6" ht="15.75" customHeight="1">
      <c r="A658" s="7" t="str">
        <f>"23045116"</f>
        <v>23045116</v>
      </c>
      <c r="B658" s="7" t="str">
        <f t="shared" si="28"/>
        <v>230209</v>
      </c>
      <c r="C658" s="7" t="s">
        <v>40</v>
      </c>
      <c r="D658" s="7" t="str">
        <f>"孙新新"</f>
        <v>孙新新</v>
      </c>
      <c r="E658" s="10" t="s">
        <v>8</v>
      </c>
      <c r="F658" s="8"/>
    </row>
    <row r="659" spans="1:6" ht="15.75" customHeight="1">
      <c r="A659" s="7" t="str">
        <f>"23045614"</f>
        <v>23045614</v>
      </c>
      <c r="B659" s="7" t="str">
        <f t="shared" si="28"/>
        <v>230209</v>
      </c>
      <c r="C659" s="7" t="s">
        <v>40</v>
      </c>
      <c r="D659" s="7" t="str">
        <f>"甘虹"</f>
        <v>甘虹</v>
      </c>
      <c r="E659" s="10" t="s">
        <v>8</v>
      </c>
      <c r="F659" s="8"/>
    </row>
    <row r="660" spans="1:6" ht="15.75" customHeight="1">
      <c r="A660" s="7" t="str">
        <f>"23045907"</f>
        <v>23045907</v>
      </c>
      <c r="B660" s="7" t="str">
        <f t="shared" si="28"/>
        <v>230209</v>
      </c>
      <c r="C660" s="7" t="s">
        <v>40</v>
      </c>
      <c r="D660" s="7" t="str">
        <f>"丁宇"</f>
        <v>丁宇</v>
      </c>
      <c r="E660" s="10" t="s">
        <v>8</v>
      </c>
      <c r="F660" s="8"/>
    </row>
    <row r="661" spans="1:6" ht="15.75" customHeight="1">
      <c r="A661" s="7" t="str">
        <f>"23045814"</f>
        <v>23045814</v>
      </c>
      <c r="B661" s="7" t="str">
        <f t="shared" si="28"/>
        <v>230209</v>
      </c>
      <c r="C661" s="7" t="s">
        <v>40</v>
      </c>
      <c r="D661" s="7" t="str">
        <f>"张慧娟"</f>
        <v>张慧娟</v>
      </c>
      <c r="E661" s="10" t="s">
        <v>8</v>
      </c>
      <c r="F661" s="8"/>
    </row>
    <row r="662" spans="1:6" ht="15.75" customHeight="1">
      <c r="A662" s="7" t="str">
        <f>"23045913"</f>
        <v>23045913</v>
      </c>
      <c r="B662" s="7" t="str">
        <f t="shared" si="28"/>
        <v>230209</v>
      </c>
      <c r="C662" s="7" t="s">
        <v>40</v>
      </c>
      <c r="D662" s="7" t="str">
        <f>"翟子晴"</f>
        <v>翟子晴</v>
      </c>
      <c r="E662" s="10" t="s">
        <v>8</v>
      </c>
      <c r="F662" s="8"/>
    </row>
    <row r="663" spans="1:6" ht="15.75" customHeight="1">
      <c r="A663" s="7" t="str">
        <f>"23045905"</f>
        <v>23045905</v>
      </c>
      <c r="B663" s="7" t="str">
        <f t="shared" si="28"/>
        <v>230209</v>
      </c>
      <c r="C663" s="7" t="s">
        <v>40</v>
      </c>
      <c r="D663" s="7" t="str">
        <f>"王婷"</f>
        <v>王婷</v>
      </c>
      <c r="E663" s="10" t="s">
        <v>8</v>
      </c>
      <c r="F663" s="8"/>
    </row>
    <row r="664" spans="1:6" ht="15.75" customHeight="1">
      <c r="A664" s="7" t="str">
        <f>"23045211"</f>
        <v>23045211</v>
      </c>
      <c r="B664" s="7" t="str">
        <f t="shared" si="28"/>
        <v>230209</v>
      </c>
      <c r="C664" s="7" t="s">
        <v>40</v>
      </c>
      <c r="D664" s="7" t="str">
        <f>"梁宣宣"</f>
        <v>梁宣宣</v>
      </c>
      <c r="E664" s="10" t="s">
        <v>8</v>
      </c>
      <c r="F664" s="8"/>
    </row>
    <row r="665" spans="1:6" ht="15.75" customHeight="1">
      <c r="A665" s="7" t="str">
        <f>"23045513"</f>
        <v>23045513</v>
      </c>
      <c r="B665" s="7" t="str">
        <f t="shared" si="28"/>
        <v>230209</v>
      </c>
      <c r="C665" s="7" t="s">
        <v>40</v>
      </c>
      <c r="D665" s="7" t="str">
        <f>"王婷婷"</f>
        <v>王婷婷</v>
      </c>
      <c r="E665" s="10" t="s">
        <v>8</v>
      </c>
      <c r="F665" s="8"/>
    </row>
    <row r="666" spans="1:6" ht="15.75" customHeight="1">
      <c r="A666" s="7" t="str">
        <f>"23045618"</f>
        <v>23045618</v>
      </c>
      <c r="B666" s="7" t="str">
        <f t="shared" si="28"/>
        <v>230209</v>
      </c>
      <c r="C666" s="7" t="s">
        <v>40</v>
      </c>
      <c r="D666" s="7" t="str">
        <f>"薛韦唯"</f>
        <v>薛韦唯</v>
      </c>
      <c r="E666" s="10" t="s">
        <v>8</v>
      </c>
      <c r="F666" s="8"/>
    </row>
    <row r="667" spans="1:6" ht="15.75" customHeight="1">
      <c r="A667" s="7" t="str">
        <f>"23045427"</f>
        <v>23045427</v>
      </c>
      <c r="B667" s="7" t="str">
        <f t="shared" si="28"/>
        <v>230209</v>
      </c>
      <c r="C667" s="7" t="s">
        <v>40</v>
      </c>
      <c r="D667" s="7" t="str">
        <f>"朱雨婷"</f>
        <v>朱雨婷</v>
      </c>
      <c r="E667" s="10" t="s">
        <v>8</v>
      </c>
      <c r="F667" s="8"/>
    </row>
    <row r="668" spans="1:6" ht="15.75" customHeight="1">
      <c r="A668" s="7" t="str">
        <f>"23045826"</f>
        <v>23045826</v>
      </c>
      <c r="B668" s="7" t="str">
        <f t="shared" si="28"/>
        <v>230209</v>
      </c>
      <c r="C668" s="7" t="s">
        <v>40</v>
      </c>
      <c r="D668" s="7" t="str">
        <f>"张猛"</f>
        <v>张猛</v>
      </c>
      <c r="E668" s="10" t="s">
        <v>8</v>
      </c>
      <c r="F668" s="8"/>
    </row>
    <row r="669" spans="1:6" ht="15.75" customHeight="1">
      <c r="A669" s="7" t="str">
        <f>"23045230"</f>
        <v>23045230</v>
      </c>
      <c r="B669" s="7" t="str">
        <f t="shared" si="28"/>
        <v>230209</v>
      </c>
      <c r="C669" s="7" t="s">
        <v>40</v>
      </c>
      <c r="D669" s="7" t="str">
        <f>"王欣影"</f>
        <v>王欣影</v>
      </c>
      <c r="E669" s="10" t="s">
        <v>8</v>
      </c>
      <c r="F669" s="8"/>
    </row>
    <row r="670" spans="1:6" ht="15.75" customHeight="1">
      <c r="A670" s="7" t="str">
        <f>"23045330"</f>
        <v>23045330</v>
      </c>
      <c r="B670" s="7" t="str">
        <f t="shared" si="28"/>
        <v>230209</v>
      </c>
      <c r="C670" s="7" t="s">
        <v>40</v>
      </c>
      <c r="D670" s="7" t="str">
        <f>"秦芳慧"</f>
        <v>秦芳慧</v>
      </c>
      <c r="E670" s="10" t="s">
        <v>8</v>
      </c>
      <c r="F670" s="8"/>
    </row>
    <row r="671" spans="1:6" ht="15.75" customHeight="1">
      <c r="A671" s="7" t="str">
        <f>"23045204"</f>
        <v>23045204</v>
      </c>
      <c r="B671" s="7" t="str">
        <f t="shared" si="28"/>
        <v>230209</v>
      </c>
      <c r="C671" s="7" t="s">
        <v>40</v>
      </c>
      <c r="D671" s="7" t="str">
        <f>"刘娜"</f>
        <v>刘娜</v>
      </c>
      <c r="E671" s="11" t="s">
        <v>9</v>
      </c>
      <c r="F671" s="8"/>
    </row>
    <row r="672" spans="1:6" ht="15.75" customHeight="1">
      <c r="A672" s="7" t="str">
        <f>"23045626"</f>
        <v>23045626</v>
      </c>
      <c r="B672" s="7" t="str">
        <f t="shared" si="28"/>
        <v>230209</v>
      </c>
      <c r="C672" s="7" t="s">
        <v>40</v>
      </c>
      <c r="D672" s="7" t="str">
        <f>"储舒婷"</f>
        <v>储舒婷</v>
      </c>
      <c r="E672" s="10" t="s">
        <v>8</v>
      </c>
      <c r="F672" s="8"/>
    </row>
    <row r="673" spans="1:6" ht="15.75" customHeight="1">
      <c r="A673" s="7" t="str">
        <f>"23045327"</f>
        <v>23045327</v>
      </c>
      <c r="B673" s="7" t="str">
        <f t="shared" si="28"/>
        <v>230209</v>
      </c>
      <c r="C673" s="7" t="s">
        <v>40</v>
      </c>
      <c r="D673" s="7" t="str">
        <f>"李方平"</f>
        <v>李方平</v>
      </c>
      <c r="E673" s="10" t="s">
        <v>8</v>
      </c>
      <c r="F673" s="8"/>
    </row>
    <row r="674" spans="1:6" ht="15.75" customHeight="1">
      <c r="A674" s="7" t="str">
        <f>"23045604"</f>
        <v>23045604</v>
      </c>
      <c r="B674" s="7" t="str">
        <f t="shared" si="28"/>
        <v>230209</v>
      </c>
      <c r="C674" s="7" t="s">
        <v>40</v>
      </c>
      <c r="D674" s="7" t="str">
        <f>"吴赛君"</f>
        <v>吴赛君</v>
      </c>
      <c r="E674" s="10" t="s">
        <v>8</v>
      </c>
      <c r="F674" s="8"/>
    </row>
    <row r="675" spans="1:6" ht="15.75" customHeight="1">
      <c r="A675" s="7" t="str">
        <f>"23045824"</f>
        <v>23045824</v>
      </c>
      <c r="B675" s="7" t="str">
        <f t="shared" si="28"/>
        <v>230209</v>
      </c>
      <c r="C675" s="7" t="s">
        <v>40</v>
      </c>
      <c r="D675" s="7" t="str">
        <f>"肖洁"</f>
        <v>肖洁</v>
      </c>
      <c r="E675" s="10" t="s">
        <v>8</v>
      </c>
      <c r="F675" s="8"/>
    </row>
    <row r="676" spans="1:6" ht="15.75" customHeight="1">
      <c r="A676" s="7" t="str">
        <f>"23045320"</f>
        <v>23045320</v>
      </c>
      <c r="B676" s="7" t="str">
        <f t="shared" si="28"/>
        <v>230209</v>
      </c>
      <c r="C676" s="7" t="s">
        <v>40</v>
      </c>
      <c r="D676" s="7" t="str">
        <f>"张筱婧"</f>
        <v>张筱婧</v>
      </c>
      <c r="E676" s="10" t="s">
        <v>8</v>
      </c>
      <c r="F676" s="8"/>
    </row>
    <row r="677" spans="1:6" ht="15.75" customHeight="1">
      <c r="A677" s="7" t="str">
        <f>"23045822"</f>
        <v>23045822</v>
      </c>
      <c r="B677" s="7" t="str">
        <f t="shared" si="28"/>
        <v>230209</v>
      </c>
      <c r="C677" s="7" t="s">
        <v>40</v>
      </c>
      <c r="D677" s="7" t="str">
        <f>"刘盼盼"</f>
        <v>刘盼盼</v>
      </c>
      <c r="E677" s="11" t="s">
        <v>9</v>
      </c>
      <c r="F677" s="11" t="s">
        <v>12</v>
      </c>
    </row>
    <row r="678" spans="1:6" ht="15.75" customHeight="1">
      <c r="A678" s="7" t="str">
        <f>"23045219"</f>
        <v>23045219</v>
      </c>
      <c r="B678" s="7" t="str">
        <f t="shared" si="28"/>
        <v>230209</v>
      </c>
      <c r="C678" s="7" t="s">
        <v>40</v>
      </c>
      <c r="D678" s="7" t="str">
        <f>"杜蓉蓉"</f>
        <v>杜蓉蓉</v>
      </c>
      <c r="E678" s="10" t="s">
        <v>8</v>
      </c>
      <c r="F678" s="8"/>
    </row>
    <row r="679" spans="1:6" ht="15.75" customHeight="1">
      <c r="A679" s="7" t="str">
        <f>"23045212"</f>
        <v>23045212</v>
      </c>
      <c r="B679" s="7" t="str">
        <f t="shared" si="28"/>
        <v>230209</v>
      </c>
      <c r="C679" s="7" t="s">
        <v>40</v>
      </c>
      <c r="D679" s="7" t="str">
        <f>"周茂林"</f>
        <v>周茂林</v>
      </c>
      <c r="E679" s="11" t="s">
        <v>9</v>
      </c>
      <c r="F679" s="8"/>
    </row>
    <row r="680" spans="1:6" ht="15.75" customHeight="1">
      <c r="A680" s="7" t="str">
        <f>"23045420"</f>
        <v>23045420</v>
      </c>
      <c r="B680" s="7" t="str">
        <f t="shared" si="28"/>
        <v>230209</v>
      </c>
      <c r="C680" s="7" t="s">
        <v>40</v>
      </c>
      <c r="D680" s="7" t="str">
        <f>"秦亍亍"</f>
        <v>秦亍亍</v>
      </c>
      <c r="E680" s="10" t="s">
        <v>8</v>
      </c>
      <c r="F680" s="8"/>
    </row>
    <row r="681" spans="1:6" ht="15.75" customHeight="1">
      <c r="A681" s="7" t="str">
        <f>"23045823"</f>
        <v>23045823</v>
      </c>
      <c r="B681" s="7" t="str">
        <f t="shared" si="28"/>
        <v>230209</v>
      </c>
      <c r="C681" s="7" t="s">
        <v>40</v>
      </c>
      <c r="D681" s="7" t="str">
        <f>"吴月红"</f>
        <v>吴月红</v>
      </c>
      <c r="E681" s="10" t="s">
        <v>8</v>
      </c>
      <c r="F681" s="8"/>
    </row>
    <row r="682" spans="1:6" ht="15.75" customHeight="1">
      <c r="A682" s="7" t="str">
        <f>"23046304"</f>
        <v>23046304</v>
      </c>
      <c r="B682" s="7" t="str">
        <f aca="true" t="shared" si="29" ref="B682:B711">"230210"</f>
        <v>230210</v>
      </c>
      <c r="C682" s="7" t="s">
        <v>41</v>
      </c>
      <c r="D682" s="7" t="str">
        <f>"孟雨晴"</f>
        <v>孟雨晴</v>
      </c>
      <c r="E682" s="7" t="s">
        <v>8</v>
      </c>
      <c r="F682" s="8"/>
    </row>
    <row r="683" spans="1:6" ht="15.75" customHeight="1">
      <c r="A683" s="7" t="str">
        <f>"23046224"</f>
        <v>23046224</v>
      </c>
      <c r="B683" s="7" t="str">
        <f t="shared" si="29"/>
        <v>230210</v>
      </c>
      <c r="C683" s="7" t="s">
        <v>41</v>
      </c>
      <c r="D683" s="7" t="str">
        <f>"路璐"</f>
        <v>路璐</v>
      </c>
      <c r="E683" s="7" t="s">
        <v>8</v>
      </c>
      <c r="F683" s="8"/>
    </row>
    <row r="684" spans="1:6" ht="15.75" customHeight="1">
      <c r="A684" s="7" t="str">
        <f>"23046024"</f>
        <v>23046024</v>
      </c>
      <c r="B684" s="7" t="str">
        <f t="shared" si="29"/>
        <v>230210</v>
      </c>
      <c r="C684" s="7" t="s">
        <v>41</v>
      </c>
      <c r="D684" s="7" t="str">
        <f>"曹梦雅"</f>
        <v>曹梦雅</v>
      </c>
      <c r="E684" s="7" t="s">
        <v>8</v>
      </c>
      <c r="F684" s="8"/>
    </row>
    <row r="685" spans="1:6" ht="15.75" customHeight="1">
      <c r="A685" s="7" t="str">
        <f>"23046521"</f>
        <v>23046521</v>
      </c>
      <c r="B685" s="7" t="str">
        <f t="shared" si="29"/>
        <v>230210</v>
      </c>
      <c r="C685" s="7" t="s">
        <v>41</v>
      </c>
      <c r="D685" s="7" t="str">
        <f>"廖宜珍"</f>
        <v>廖宜珍</v>
      </c>
      <c r="E685" s="7" t="s">
        <v>8</v>
      </c>
      <c r="F685" s="8"/>
    </row>
    <row r="686" spans="1:6" ht="15.75" customHeight="1">
      <c r="A686" s="7" t="str">
        <f>"23046706"</f>
        <v>23046706</v>
      </c>
      <c r="B686" s="7" t="str">
        <f t="shared" si="29"/>
        <v>230210</v>
      </c>
      <c r="C686" s="7" t="s">
        <v>41</v>
      </c>
      <c r="D686" s="7" t="str">
        <f>"胡骁"</f>
        <v>胡骁</v>
      </c>
      <c r="E686" s="7" t="s">
        <v>8</v>
      </c>
      <c r="F686" s="8"/>
    </row>
    <row r="687" spans="1:6" ht="15.75" customHeight="1">
      <c r="A687" s="7" t="str">
        <f>"23046515"</f>
        <v>23046515</v>
      </c>
      <c r="B687" s="7" t="str">
        <f t="shared" si="29"/>
        <v>230210</v>
      </c>
      <c r="C687" s="7" t="s">
        <v>41</v>
      </c>
      <c r="D687" s="7" t="str">
        <f>"李迪迪"</f>
        <v>李迪迪</v>
      </c>
      <c r="E687" s="7" t="s">
        <v>8</v>
      </c>
      <c r="F687" s="8"/>
    </row>
    <row r="688" spans="1:6" ht="15.75" customHeight="1">
      <c r="A688" s="7" t="str">
        <f>"23046426"</f>
        <v>23046426</v>
      </c>
      <c r="B688" s="7" t="str">
        <f t="shared" si="29"/>
        <v>230210</v>
      </c>
      <c r="C688" s="7" t="s">
        <v>41</v>
      </c>
      <c r="D688" s="7" t="str">
        <f>"薛慧"</f>
        <v>薛慧</v>
      </c>
      <c r="E688" s="7" t="s">
        <v>8</v>
      </c>
      <c r="F688" s="8"/>
    </row>
    <row r="689" spans="1:6" ht="15.75" customHeight="1">
      <c r="A689" s="7" t="str">
        <f>"23046314"</f>
        <v>23046314</v>
      </c>
      <c r="B689" s="7" t="str">
        <f t="shared" si="29"/>
        <v>230210</v>
      </c>
      <c r="C689" s="7" t="s">
        <v>41</v>
      </c>
      <c r="D689" s="7" t="str">
        <f>"陈留玲"</f>
        <v>陈留玲</v>
      </c>
      <c r="E689" s="7" t="s">
        <v>8</v>
      </c>
      <c r="F689" s="8"/>
    </row>
    <row r="690" spans="1:6" ht="15.75" customHeight="1">
      <c r="A690" s="7" t="str">
        <f>"23046506"</f>
        <v>23046506</v>
      </c>
      <c r="B690" s="7" t="str">
        <f t="shared" si="29"/>
        <v>230210</v>
      </c>
      <c r="C690" s="7" t="s">
        <v>41</v>
      </c>
      <c r="D690" s="7" t="str">
        <f>"席微"</f>
        <v>席微</v>
      </c>
      <c r="E690" s="7" t="s">
        <v>8</v>
      </c>
      <c r="F690" s="8"/>
    </row>
    <row r="691" spans="1:6" ht="15.75" customHeight="1">
      <c r="A691" s="7" t="str">
        <f>"23046322"</f>
        <v>23046322</v>
      </c>
      <c r="B691" s="7" t="str">
        <f t="shared" si="29"/>
        <v>230210</v>
      </c>
      <c r="C691" s="7" t="s">
        <v>41</v>
      </c>
      <c r="D691" s="7" t="str">
        <f>"刘尧香"</f>
        <v>刘尧香</v>
      </c>
      <c r="E691" s="7" t="s">
        <v>8</v>
      </c>
      <c r="F691" s="8"/>
    </row>
    <row r="692" spans="1:6" ht="15.75" customHeight="1">
      <c r="A692" s="7" t="str">
        <f>"23046004"</f>
        <v>23046004</v>
      </c>
      <c r="B692" s="7" t="str">
        <f t="shared" si="29"/>
        <v>230210</v>
      </c>
      <c r="C692" s="7" t="s">
        <v>41</v>
      </c>
      <c r="D692" s="7" t="str">
        <f>"张耀午"</f>
        <v>张耀午</v>
      </c>
      <c r="E692" s="7" t="s">
        <v>8</v>
      </c>
      <c r="F692" s="8"/>
    </row>
    <row r="693" spans="1:6" ht="15.75" customHeight="1">
      <c r="A693" s="7" t="str">
        <f>"23046401"</f>
        <v>23046401</v>
      </c>
      <c r="B693" s="7" t="str">
        <f t="shared" si="29"/>
        <v>230210</v>
      </c>
      <c r="C693" s="7" t="s">
        <v>41</v>
      </c>
      <c r="D693" s="7" t="str">
        <f>"方丽"</f>
        <v>方丽</v>
      </c>
      <c r="E693" s="7" t="s">
        <v>8</v>
      </c>
      <c r="F693" s="8"/>
    </row>
    <row r="694" spans="1:6" ht="15.75" customHeight="1">
      <c r="A694" s="7" t="str">
        <f>"23046108"</f>
        <v>23046108</v>
      </c>
      <c r="B694" s="7" t="str">
        <f t="shared" si="29"/>
        <v>230210</v>
      </c>
      <c r="C694" s="7" t="s">
        <v>41</v>
      </c>
      <c r="D694" s="7" t="str">
        <f>"胡雨婷"</f>
        <v>胡雨婷</v>
      </c>
      <c r="E694" s="7" t="s">
        <v>8</v>
      </c>
      <c r="F694" s="8"/>
    </row>
    <row r="695" spans="1:6" ht="15.75" customHeight="1">
      <c r="A695" s="7" t="str">
        <f>"23046204"</f>
        <v>23046204</v>
      </c>
      <c r="B695" s="7" t="str">
        <f t="shared" si="29"/>
        <v>230210</v>
      </c>
      <c r="C695" s="7" t="s">
        <v>41</v>
      </c>
      <c r="D695" s="7" t="str">
        <f>"张亭亭"</f>
        <v>张亭亭</v>
      </c>
      <c r="E695" s="7" t="s">
        <v>8</v>
      </c>
      <c r="F695" s="8"/>
    </row>
    <row r="696" spans="1:6" ht="15.75" customHeight="1">
      <c r="A696" s="7" t="str">
        <f>"23046313"</f>
        <v>23046313</v>
      </c>
      <c r="B696" s="7" t="str">
        <f t="shared" si="29"/>
        <v>230210</v>
      </c>
      <c r="C696" s="7" t="s">
        <v>41</v>
      </c>
      <c r="D696" s="7" t="str">
        <f>"孙雅洁"</f>
        <v>孙雅洁</v>
      </c>
      <c r="E696" s="7" t="s">
        <v>8</v>
      </c>
      <c r="F696" s="8"/>
    </row>
    <row r="697" spans="1:6" ht="15.75" customHeight="1">
      <c r="A697" s="7" t="str">
        <f>"23046207"</f>
        <v>23046207</v>
      </c>
      <c r="B697" s="7" t="str">
        <f t="shared" si="29"/>
        <v>230210</v>
      </c>
      <c r="C697" s="7" t="s">
        <v>41</v>
      </c>
      <c r="D697" s="7" t="str">
        <f>"何黎敏"</f>
        <v>何黎敏</v>
      </c>
      <c r="E697" s="7" t="s">
        <v>8</v>
      </c>
      <c r="F697" s="8"/>
    </row>
    <row r="698" spans="1:6" ht="15.75" customHeight="1">
      <c r="A698" s="7" t="str">
        <f>"23046311"</f>
        <v>23046311</v>
      </c>
      <c r="B698" s="7" t="str">
        <f t="shared" si="29"/>
        <v>230210</v>
      </c>
      <c r="C698" s="7" t="s">
        <v>41</v>
      </c>
      <c r="D698" s="7" t="str">
        <f>"匡婷"</f>
        <v>匡婷</v>
      </c>
      <c r="E698" s="7" t="s">
        <v>8</v>
      </c>
      <c r="F698" s="8"/>
    </row>
    <row r="699" spans="1:6" ht="15.75" customHeight="1">
      <c r="A699" s="7" t="str">
        <f>"23046504"</f>
        <v>23046504</v>
      </c>
      <c r="B699" s="7" t="str">
        <f t="shared" si="29"/>
        <v>230210</v>
      </c>
      <c r="C699" s="7" t="s">
        <v>41</v>
      </c>
      <c r="D699" s="7" t="str">
        <f>"马瑞瑞"</f>
        <v>马瑞瑞</v>
      </c>
      <c r="E699" s="7" t="s">
        <v>8</v>
      </c>
      <c r="F699" s="8"/>
    </row>
    <row r="700" spans="1:6" ht="15.75" customHeight="1">
      <c r="A700" s="7" t="str">
        <f>"23046422"</f>
        <v>23046422</v>
      </c>
      <c r="B700" s="7" t="str">
        <f t="shared" si="29"/>
        <v>230210</v>
      </c>
      <c r="C700" s="7" t="s">
        <v>41</v>
      </c>
      <c r="D700" s="7" t="str">
        <f>"景成豪"</f>
        <v>景成豪</v>
      </c>
      <c r="E700" s="7" t="s">
        <v>8</v>
      </c>
      <c r="F700" s="8"/>
    </row>
    <row r="701" spans="1:6" ht="15.75" customHeight="1">
      <c r="A701" s="7" t="str">
        <f>"23046015"</f>
        <v>23046015</v>
      </c>
      <c r="B701" s="7" t="str">
        <f t="shared" si="29"/>
        <v>230210</v>
      </c>
      <c r="C701" s="7" t="s">
        <v>41</v>
      </c>
      <c r="D701" s="7" t="str">
        <f>"耿宾宾"</f>
        <v>耿宾宾</v>
      </c>
      <c r="E701" s="7" t="s">
        <v>8</v>
      </c>
      <c r="F701" s="8"/>
    </row>
    <row r="702" spans="1:6" ht="15.75" customHeight="1">
      <c r="A702" s="7" t="str">
        <f>"23046219"</f>
        <v>23046219</v>
      </c>
      <c r="B702" s="7" t="str">
        <f t="shared" si="29"/>
        <v>230210</v>
      </c>
      <c r="C702" s="7" t="s">
        <v>41</v>
      </c>
      <c r="D702" s="7" t="str">
        <f>"洪敏"</f>
        <v>洪敏</v>
      </c>
      <c r="E702" s="9" t="s">
        <v>9</v>
      </c>
      <c r="F702" s="8"/>
    </row>
    <row r="703" spans="1:6" ht="15.75" customHeight="1">
      <c r="A703" s="7" t="str">
        <f>"23045916"</f>
        <v>23045916</v>
      </c>
      <c r="B703" s="7" t="str">
        <f t="shared" si="29"/>
        <v>230210</v>
      </c>
      <c r="C703" s="7" t="s">
        <v>41</v>
      </c>
      <c r="D703" s="7" t="str">
        <f>"王也"</f>
        <v>王也</v>
      </c>
      <c r="E703" s="7" t="s">
        <v>8</v>
      </c>
      <c r="F703" s="8"/>
    </row>
    <row r="704" spans="1:6" ht="15.75" customHeight="1">
      <c r="A704" s="7" t="str">
        <f>"23046228"</f>
        <v>23046228</v>
      </c>
      <c r="B704" s="7" t="str">
        <f t="shared" si="29"/>
        <v>230210</v>
      </c>
      <c r="C704" s="7" t="s">
        <v>41</v>
      </c>
      <c r="D704" s="7" t="str">
        <f>"王晓婉"</f>
        <v>王晓婉</v>
      </c>
      <c r="E704" s="7" t="s">
        <v>8</v>
      </c>
      <c r="F704" s="8"/>
    </row>
    <row r="705" spans="1:6" ht="15.75" customHeight="1">
      <c r="A705" s="7" t="str">
        <f>"23046105"</f>
        <v>23046105</v>
      </c>
      <c r="B705" s="7" t="str">
        <f t="shared" si="29"/>
        <v>230210</v>
      </c>
      <c r="C705" s="7" t="s">
        <v>41</v>
      </c>
      <c r="D705" s="7" t="str">
        <f>"杨阳"</f>
        <v>杨阳</v>
      </c>
      <c r="E705" s="7" t="s">
        <v>8</v>
      </c>
      <c r="F705" s="8"/>
    </row>
    <row r="706" spans="1:6" ht="15.75" customHeight="1">
      <c r="A706" s="7" t="str">
        <f>"23046523"</f>
        <v>23046523</v>
      </c>
      <c r="B706" s="7" t="str">
        <f t="shared" si="29"/>
        <v>230210</v>
      </c>
      <c r="C706" s="7" t="s">
        <v>41</v>
      </c>
      <c r="D706" s="7" t="str">
        <f>"郑羽嫣"</f>
        <v>郑羽嫣</v>
      </c>
      <c r="E706" s="7" t="s">
        <v>8</v>
      </c>
      <c r="F706" s="8"/>
    </row>
    <row r="707" spans="1:6" ht="15.75" customHeight="1">
      <c r="A707" s="7" t="str">
        <f>"23046319"</f>
        <v>23046319</v>
      </c>
      <c r="B707" s="7" t="str">
        <f t="shared" si="29"/>
        <v>230210</v>
      </c>
      <c r="C707" s="7" t="s">
        <v>41</v>
      </c>
      <c r="D707" s="7" t="str">
        <f>"姜文耀"</f>
        <v>姜文耀</v>
      </c>
      <c r="E707" s="7" t="s">
        <v>8</v>
      </c>
      <c r="F707" s="8"/>
    </row>
    <row r="708" spans="1:6" ht="15.75" customHeight="1">
      <c r="A708" s="7" t="str">
        <f>"23046527"</f>
        <v>23046527</v>
      </c>
      <c r="B708" s="7" t="str">
        <f t="shared" si="29"/>
        <v>230210</v>
      </c>
      <c r="C708" s="7" t="s">
        <v>41</v>
      </c>
      <c r="D708" s="7" t="str">
        <f>"王婷婷"</f>
        <v>王婷婷</v>
      </c>
      <c r="E708" s="7" t="s">
        <v>8</v>
      </c>
      <c r="F708" s="8"/>
    </row>
    <row r="709" spans="1:6" ht="15.75" customHeight="1">
      <c r="A709" s="7" t="str">
        <f>"23046518"</f>
        <v>23046518</v>
      </c>
      <c r="B709" s="7" t="str">
        <f t="shared" si="29"/>
        <v>230210</v>
      </c>
      <c r="C709" s="7" t="s">
        <v>41</v>
      </c>
      <c r="D709" s="7" t="str">
        <f>"李金侠"</f>
        <v>李金侠</v>
      </c>
      <c r="E709" s="7" t="s">
        <v>8</v>
      </c>
      <c r="F709" s="8"/>
    </row>
    <row r="710" spans="1:6" ht="15.75" customHeight="1">
      <c r="A710" s="7" t="str">
        <f>"23046316"</f>
        <v>23046316</v>
      </c>
      <c r="B710" s="7" t="str">
        <f t="shared" si="29"/>
        <v>230210</v>
      </c>
      <c r="C710" s="7" t="s">
        <v>41</v>
      </c>
      <c r="D710" s="7" t="str">
        <f>"汪悦"</f>
        <v>汪悦</v>
      </c>
      <c r="E710" s="7" t="s">
        <v>8</v>
      </c>
      <c r="F710" s="8"/>
    </row>
    <row r="711" spans="1:6" ht="15.75" customHeight="1">
      <c r="A711" s="7" t="str">
        <f>"23046619"</f>
        <v>23046619</v>
      </c>
      <c r="B711" s="7" t="str">
        <f t="shared" si="29"/>
        <v>230210</v>
      </c>
      <c r="C711" s="7" t="s">
        <v>41</v>
      </c>
      <c r="D711" s="7" t="str">
        <f>"丁美琪"</f>
        <v>丁美琪</v>
      </c>
      <c r="E711" s="7" t="s">
        <v>8</v>
      </c>
      <c r="F711" s="8"/>
    </row>
    <row r="712" spans="1:6" ht="15.75" customHeight="1">
      <c r="A712" s="7" t="str">
        <f>"23046906"</f>
        <v>23046906</v>
      </c>
      <c r="B712" s="7" t="str">
        <f aca="true" t="shared" si="30" ref="B712:B742">"230211"</f>
        <v>230211</v>
      </c>
      <c r="C712" s="7" t="s">
        <v>42</v>
      </c>
      <c r="D712" s="7" t="str">
        <f>"郑秀玲"</f>
        <v>郑秀玲</v>
      </c>
      <c r="E712" s="10" t="s">
        <v>8</v>
      </c>
      <c r="F712" s="8"/>
    </row>
    <row r="713" spans="1:6" ht="15.75" customHeight="1">
      <c r="A713" s="7" t="str">
        <f>"23046904"</f>
        <v>23046904</v>
      </c>
      <c r="B713" s="7" t="str">
        <f t="shared" si="30"/>
        <v>230211</v>
      </c>
      <c r="C713" s="7" t="s">
        <v>42</v>
      </c>
      <c r="D713" s="7" t="str">
        <f>"杨培方"</f>
        <v>杨培方</v>
      </c>
      <c r="E713" s="10" t="s">
        <v>8</v>
      </c>
      <c r="F713" s="8"/>
    </row>
    <row r="714" spans="1:6" ht="15.75" customHeight="1">
      <c r="A714" s="7" t="str">
        <f>"23047404"</f>
        <v>23047404</v>
      </c>
      <c r="B714" s="7" t="str">
        <f t="shared" si="30"/>
        <v>230211</v>
      </c>
      <c r="C714" s="7" t="s">
        <v>42</v>
      </c>
      <c r="D714" s="7" t="str">
        <f>"吴思瑶"</f>
        <v>吴思瑶</v>
      </c>
      <c r="E714" s="10" t="s">
        <v>8</v>
      </c>
      <c r="F714" s="8"/>
    </row>
    <row r="715" spans="1:6" ht="15.75" customHeight="1">
      <c r="A715" s="7" t="str">
        <f>"23047205"</f>
        <v>23047205</v>
      </c>
      <c r="B715" s="7" t="str">
        <f t="shared" si="30"/>
        <v>230211</v>
      </c>
      <c r="C715" s="7" t="s">
        <v>42</v>
      </c>
      <c r="D715" s="7" t="str">
        <f>"王悦"</f>
        <v>王悦</v>
      </c>
      <c r="E715" s="10" t="s">
        <v>8</v>
      </c>
      <c r="F715" s="8"/>
    </row>
    <row r="716" spans="1:6" ht="15.75" customHeight="1">
      <c r="A716" s="7" t="str">
        <f>"23047111"</f>
        <v>23047111</v>
      </c>
      <c r="B716" s="7" t="str">
        <f t="shared" si="30"/>
        <v>230211</v>
      </c>
      <c r="C716" s="7" t="s">
        <v>42</v>
      </c>
      <c r="D716" s="7" t="str">
        <f>"武海燕"</f>
        <v>武海燕</v>
      </c>
      <c r="E716" s="10" t="s">
        <v>8</v>
      </c>
      <c r="F716" s="8"/>
    </row>
    <row r="717" spans="1:6" ht="15.75" customHeight="1">
      <c r="A717" s="7" t="str">
        <f>"23047207"</f>
        <v>23047207</v>
      </c>
      <c r="B717" s="7" t="str">
        <f t="shared" si="30"/>
        <v>230211</v>
      </c>
      <c r="C717" s="7" t="s">
        <v>42</v>
      </c>
      <c r="D717" s="7" t="str">
        <f>"高福如"</f>
        <v>高福如</v>
      </c>
      <c r="E717" s="10" t="s">
        <v>8</v>
      </c>
      <c r="F717" s="8"/>
    </row>
    <row r="718" spans="1:6" ht="15.75" customHeight="1">
      <c r="A718" s="7" t="str">
        <f>"23047406"</f>
        <v>23047406</v>
      </c>
      <c r="B718" s="7" t="str">
        <f t="shared" si="30"/>
        <v>230211</v>
      </c>
      <c r="C718" s="7" t="s">
        <v>42</v>
      </c>
      <c r="D718" s="7" t="str">
        <f>"张秀秀"</f>
        <v>张秀秀</v>
      </c>
      <c r="E718" s="10" t="s">
        <v>8</v>
      </c>
      <c r="F718" s="8"/>
    </row>
    <row r="719" spans="1:6" ht="15.75" customHeight="1">
      <c r="A719" s="7" t="str">
        <f>"23047327"</f>
        <v>23047327</v>
      </c>
      <c r="B719" s="7" t="str">
        <f t="shared" si="30"/>
        <v>230211</v>
      </c>
      <c r="C719" s="7" t="s">
        <v>42</v>
      </c>
      <c r="D719" s="7" t="str">
        <f>"李慧"</f>
        <v>李慧</v>
      </c>
      <c r="E719" s="10" t="s">
        <v>8</v>
      </c>
      <c r="F719" s="8"/>
    </row>
    <row r="720" spans="1:6" ht="15.75" customHeight="1">
      <c r="A720" s="7" t="str">
        <f>"23047216"</f>
        <v>23047216</v>
      </c>
      <c r="B720" s="7" t="str">
        <f t="shared" si="30"/>
        <v>230211</v>
      </c>
      <c r="C720" s="7" t="s">
        <v>42</v>
      </c>
      <c r="D720" s="7" t="str">
        <f>"于童"</f>
        <v>于童</v>
      </c>
      <c r="E720" s="10" t="s">
        <v>8</v>
      </c>
      <c r="F720" s="8"/>
    </row>
    <row r="721" spans="1:6" ht="15.75" customHeight="1">
      <c r="A721" s="7" t="str">
        <f>"23047217"</f>
        <v>23047217</v>
      </c>
      <c r="B721" s="7" t="str">
        <f t="shared" si="30"/>
        <v>230211</v>
      </c>
      <c r="C721" s="7" t="s">
        <v>42</v>
      </c>
      <c r="D721" s="7" t="str">
        <f>"杨依苹"</f>
        <v>杨依苹</v>
      </c>
      <c r="E721" s="10" t="s">
        <v>8</v>
      </c>
      <c r="F721" s="8"/>
    </row>
    <row r="722" spans="1:6" ht="15.75" customHeight="1">
      <c r="A722" s="7" t="str">
        <f>"23047430"</f>
        <v>23047430</v>
      </c>
      <c r="B722" s="7" t="str">
        <f t="shared" si="30"/>
        <v>230211</v>
      </c>
      <c r="C722" s="7" t="s">
        <v>42</v>
      </c>
      <c r="D722" s="7" t="str">
        <f>"许佳"</f>
        <v>许佳</v>
      </c>
      <c r="E722" s="10" t="s">
        <v>8</v>
      </c>
      <c r="F722" s="8"/>
    </row>
    <row r="723" spans="1:6" ht="15.75" customHeight="1">
      <c r="A723" s="7" t="str">
        <f>"23046812"</f>
        <v>23046812</v>
      </c>
      <c r="B723" s="7" t="str">
        <f t="shared" si="30"/>
        <v>230211</v>
      </c>
      <c r="C723" s="7" t="s">
        <v>42</v>
      </c>
      <c r="D723" s="7" t="str">
        <f>"谢文娟"</f>
        <v>谢文娟</v>
      </c>
      <c r="E723" s="10" t="s">
        <v>8</v>
      </c>
      <c r="F723" s="8"/>
    </row>
    <row r="724" spans="1:6" ht="15.75" customHeight="1">
      <c r="A724" s="7" t="str">
        <f>"23046714"</f>
        <v>23046714</v>
      </c>
      <c r="B724" s="7" t="str">
        <f t="shared" si="30"/>
        <v>230211</v>
      </c>
      <c r="C724" s="7" t="s">
        <v>42</v>
      </c>
      <c r="D724" s="7" t="str">
        <f>"赵丹荣"</f>
        <v>赵丹荣</v>
      </c>
      <c r="E724" s="10" t="s">
        <v>8</v>
      </c>
      <c r="F724" s="8"/>
    </row>
    <row r="725" spans="1:6" ht="15.75" customHeight="1">
      <c r="A725" s="7" t="str">
        <f>"23046820"</f>
        <v>23046820</v>
      </c>
      <c r="B725" s="7" t="str">
        <f t="shared" si="30"/>
        <v>230211</v>
      </c>
      <c r="C725" s="7" t="s">
        <v>42</v>
      </c>
      <c r="D725" s="7" t="str">
        <f>"高超荣"</f>
        <v>高超荣</v>
      </c>
      <c r="E725" s="10" t="s">
        <v>8</v>
      </c>
      <c r="F725" s="8"/>
    </row>
    <row r="726" spans="1:6" ht="15.75" customHeight="1">
      <c r="A726" s="7" t="str">
        <f>"23047424"</f>
        <v>23047424</v>
      </c>
      <c r="B726" s="7" t="str">
        <f t="shared" si="30"/>
        <v>230211</v>
      </c>
      <c r="C726" s="7" t="s">
        <v>42</v>
      </c>
      <c r="D726" s="7" t="str">
        <f>"程元元"</f>
        <v>程元元</v>
      </c>
      <c r="E726" s="10" t="s">
        <v>8</v>
      </c>
      <c r="F726" s="8"/>
    </row>
    <row r="727" spans="1:6" ht="15.75" customHeight="1">
      <c r="A727" s="7" t="str">
        <f>"23047218"</f>
        <v>23047218</v>
      </c>
      <c r="B727" s="7" t="str">
        <f t="shared" si="30"/>
        <v>230211</v>
      </c>
      <c r="C727" s="7" t="s">
        <v>42</v>
      </c>
      <c r="D727" s="7" t="str">
        <f>"王艳好"</f>
        <v>王艳好</v>
      </c>
      <c r="E727" s="10" t="s">
        <v>8</v>
      </c>
      <c r="F727" s="8"/>
    </row>
    <row r="728" spans="1:6" ht="15.75" customHeight="1">
      <c r="A728" s="7" t="str">
        <f>"23046803"</f>
        <v>23046803</v>
      </c>
      <c r="B728" s="7" t="str">
        <f t="shared" si="30"/>
        <v>230211</v>
      </c>
      <c r="C728" s="7" t="s">
        <v>42</v>
      </c>
      <c r="D728" s="7" t="str">
        <f>"曹密"</f>
        <v>曹密</v>
      </c>
      <c r="E728" s="10" t="s">
        <v>8</v>
      </c>
      <c r="F728" s="8"/>
    </row>
    <row r="729" spans="1:6" ht="15.75" customHeight="1">
      <c r="A729" s="7" t="str">
        <f>"23047221"</f>
        <v>23047221</v>
      </c>
      <c r="B729" s="7" t="str">
        <f t="shared" si="30"/>
        <v>230211</v>
      </c>
      <c r="C729" s="7" t="s">
        <v>42</v>
      </c>
      <c r="D729" s="7" t="str">
        <f>"石华雪"</f>
        <v>石华雪</v>
      </c>
      <c r="E729" s="10" t="s">
        <v>8</v>
      </c>
      <c r="F729" s="8"/>
    </row>
    <row r="730" spans="1:6" ht="15.75" customHeight="1">
      <c r="A730" s="7" t="str">
        <f>"23047428"</f>
        <v>23047428</v>
      </c>
      <c r="B730" s="7" t="str">
        <f t="shared" si="30"/>
        <v>230211</v>
      </c>
      <c r="C730" s="7" t="s">
        <v>42</v>
      </c>
      <c r="D730" s="7" t="str">
        <f>"汪琴"</f>
        <v>汪琴</v>
      </c>
      <c r="E730" s="10" t="s">
        <v>8</v>
      </c>
      <c r="F730" s="8"/>
    </row>
    <row r="731" spans="1:6" ht="15.75" customHeight="1">
      <c r="A731" s="7" t="str">
        <f>"23046926"</f>
        <v>23046926</v>
      </c>
      <c r="B731" s="7" t="str">
        <f t="shared" si="30"/>
        <v>230211</v>
      </c>
      <c r="C731" s="7" t="s">
        <v>42</v>
      </c>
      <c r="D731" s="7" t="str">
        <f>"陈晨"</f>
        <v>陈晨</v>
      </c>
      <c r="E731" s="10" t="s">
        <v>8</v>
      </c>
      <c r="F731" s="8"/>
    </row>
    <row r="732" spans="1:6" ht="15.75" customHeight="1">
      <c r="A732" s="7" t="str">
        <f>"23047204"</f>
        <v>23047204</v>
      </c>
      <c r="B732" s="7" t="str">
        <f t="shared" si="30"/>
        <v>230211</v>
      </c>
      <c r="C732" s="7" t="s">
        <v>42</v>
      </c>
      <c r="D732" s="7" t="str">
        <f>"韩宇琪"</f>
        <v>韩宇琪</v>
      </c>
      <c r="E732" s="10" t="s">
        <v>8</v>
      </c>
      <c r="F732" s="8"/>
    </row>
    <row r="733" spans="1:6" ht="15.75" customHeight="1">
      <c r="A733" s="7" t="str">
        <f>"23047203"</f>
        <v>23047203</v>
      </c>
      <c r="B733" s="7" t="str">
        <f t="shared" si="30"/>
        <v>230211</v>
      </c>
      <c r="C733" s="7" t="s">
        <v>42</v>
      </c>
      <c r="D733" s="7" t="str">
        <f>"李淑英"</f>
        <v>李淑英</v>
      </c>
      <c r="E733" s="10" t="s">
        <v>8</v>
      </c>
      <c r="F733" s="8"/>
    </row>
    <row r="734" spans="1:6" ht="15.75" customHeight="1">
      <c r="A734" s="7" t="str">
        <f>"23046723"</f>
        <v>23046723</v>
      </c>
      <c r="B734" s="7" t="str">
        <f t="shared" si="30"/>
        <v>230211</v>
      </c>
      <c r="C734" s="7" t="s">
        <v>42</v>
      </c>
      <c r="D734" s="7" t="str">
        <f>"蒋喆"</f>
        <v>蒋喆</v>
      </c>
      <c r="E734" s="10" t="s">
        <v>8</v>
      </c>
      <c r="F734" s="8"/>
    </row>
    <row r="735" spans="1:6" ht="15.75" customHeight="1">
      <c r="A735" s="7" t="str">
        <f>"23047328"</f>
        <v>23047328</v>
      </c>
      <c r="B735" s="7" t="str">
        <f t="shared" si="30"/>
        <v>230211</v>
      </c>
      <c r="C735" s="7" t="s">
        <v>42</v>
      </c>
      <c r="D735" s="7" t="str">
        <f>"刘文静"</f>
        <v>刘文静</v>
      </c>
      <c r="E735" s="10" t="s">
        <v>8</v>
      </c>
      <c r="F735" s="8"/>
    </row>
    <row r="736" spans="1:6" ht="15.75" customHeight="1">
      <c r="A736" s="7" t="str">
        <f>"23046919"</f>
        <v>23046919</v>
      </c>
      <c r="B736" s="7" t="str">
        <f t="shared" si="30"/>
        <v>230211</v>
      </c>
      <c r="C736" s="7" t="s">
        <v>42</v>
      </c>
      <c r="D736" s="7" t="str">
        <f>"闻蕊"</f>
        <v>闻蕊</v>
      </c>
      <c r="E736" s="10" t="s">
        <v>8</v>
      </c>
      <c r="F736" s="8"/>
    </row>
    <row r="737" spans="1:6" ht="15.75" customHeight="1">
      <c r="A737" s="7" t="str">
        <f>"23047123"</f>
        <v>23047123</v>
      </c>
      <c r="B737" s="7" t="str">
        <f t="shared" si="30"/>
        <v>230211</v>
      </c>
      <c r="C737" s="7" t="s">
        <v>42</v>
      </c>
      <c r="D737" s="7" t="str">
        <f>"朱秀玉"</f>
        <v>朱秀玉</v>
      </c>
      <c r="E737" s="10" t="s">
        <v>8</v>
      </c>
      <c r="F737" s="8"/>
    </row>
    <row r="738" spans="1:6" ht="15.75" customHeight="1">
      <c r="A738" s="7" t="str">
        <f>"23047012"</f>
        <v>23047012</v>
      </c>
      <c r="B738" s="7" t="str">
        <f t="shared" si="30"/>
        <v>230211</v>
      </c>
      <c r="C738" s="7" t="s">
        <v>42</v>
      </c>
      <c r="D738" s="7" t="str">
        <f>"刘玉婷"</f>
        <v>刘玉婷</v>
      </c>
      <c r="E738" s="10" t="s">
        <v>8</v>
      </c>
      <c r="F738" s="8"/>
    </row>
    <row r="739" spans="1:6" ht="15.75" customHeight="1">
      <c r="A739" s="7" t="str">
        <f>"23047018"</f>
        <v>23047018</v>
      </c>
      <c r="B739" s="7" t="str">
        <f t="shared" si="30"/>
        <v>230211</v>
      </c>
      <c r="C739" s="7" t="s">
        <v>42</v>
      </c>
      <c r="D739" s="7" t="str">
        <f>"陈琪"</f>
        <v>陈琪</v>
      </c>
      <c r="E739" s="10" t="s">
        <v>8</v>
      </c>
      <c r="F739" s="8"/>
    </row>
    <row r="740" spans="1:6" ht="15.75" customHeight="1">
      <c r="A740" s="7" t="str">
        <f>"23047212"</f>
        <v>23047212</v>
      </c>
      <c r="B740" s="7" t="str">
        <f t="shared" si="30"/>
        <v>230211</v>
      </c>
      <c r="C740" s="7" t="s">
        <v>42</v>
      </c>
      <c r="D740" s="7" t="str">
        <f>"台俊俊"</f>
        <v>台俊俊</v>
      </c>
      <c r="E740" s="10" t="s">
        <v>8</v>
      </c>
      <c r="F740" s="8"/>
    </row>
    <row r="741" spans="1:6" ht="15.75" customHeight="1">
      <c r="A741" s="7" t="str">
        <f>"23046802"</f>
        <v>23046802</v>
      </c>
      <c r="B741" s="7" t="str">
        <f t="shared" si="30"/>
        <v>230211</v>
      </c>
      <c r="C741" s="7" t="s">
        <v>42</v>
      </c>
      <c r="D741" s="7" t="str">
        <f>"杨敏"</f>
        <v>杨敏</v>
      </c>
      <c r="E741" s="10" t="s">
        <v>8</v>
      </c>
      <c r="F741" s="8"/>
    </row>
    <row r="742" spans="1:6" ht="15.75" customHeight="1">
      <c r="A742" s="7" t="str">
        <f>"23047002"</f>
        <v>23047002</v>
      </c>
      <c r="B742" s="7" t="str">
        <f t="shared" si="30"/>
        <v>230211</v>
      </c>
      <c r="C742" s="7" t="s">
        <v>42</v>
      </c>
      <c r="D742" s="7" t="str">
        <f>"李亮"</f>
        <v>李亮</v>
      </c>
      <c r="E742" s="10" t="s">
        <v>8</v>
      </c>
      <c r="F742" s="8"/>
    </row>
    <row r="743" spans="1:6" ht="15.75" customHeight="1">
      <c r="A743" s="7" t="str">
        <f>"23020602"</f>
        <v>23020602</v>
      </c>
      <c r="B743" s="7" t="str">
        <f aca="true" t="shared" si="31" ref="B743:B756">"230212"</f>
        <v>230212</v>
      </c>
      <c r="C743" s="7" t="s">
        <v>43</v>
      </c>
      <c r="D743" s="7" t="str">
        <f>"户娅琳"</f>
        <v>户娅琳</v>
      </c>
      <c r="E743" s="7" t="s">
        <v>8</v>
      </c>
      <c r="F743" s="8"/>
    </row>
    <row r="744" spans="1:6" ht="15.75" customHeight="1">
      <c r="A744" s="7" t="str">
        <f>"23020710"</f>
        <v>23020710</v>
      </c>
      <c r="B744" s="7" t="str">
        <f t="shared" si="31"/>
        <v>230212</v>
      </c>
      <c r="C744" s="7" t="s">
        <v>43</v>
      </c>
      <c r="D744" s="7" t="str">
        <f>"赵婷婷"</f>
        <v>赵婷婷</v>
      </c>
      <c r="E744" s="7" t="s">
        <v>8</v>
      </c>
      <c r="F744" s="8"/>
    </row>
    <row r="745" spans="1:6" ht="15.75" customHeight="1">
      <c r="A745" s="7" t="str">
        <f>"23020506"</f>
        <v>23020506</v>
      </c>
      <c r="B745" s="7" t="str">
        <f t="shared" si="31"/>
        <v>230212</v>
      </c>
      <c r="C745" s="7" t="s">
        <v>43</v>
      </c>
      <c r="D745" s="7" t="str">
        <f>"丁亚萍"</f>
        <v>丁亚萍</v>
      </c>
      <c r="E745" s="7" t="s">
        <v>8</v>
      </c>
      <c r="F745" s="8"/>
    </row>
    <row r="746" spans="1:6" ht="15.75" customHeight="1">
      <c r="A746" s="7" t="str">
        <f>"23020421"</f>
        <v>23020421</v>
      </c>
      <c r="B746" s="7" t="str">
        <f t="shared" si="31"/>
        <v>230212</v>
      </c>
      <c r="C746" s="7" t="s">
        <v>43</v>
      </c>
      <c r="D746" s="7" t="str">
        <f>"王克花"</f>
        <v>王克花</v>
      </c>
      <c r="E746" s="7" t="s">
        <v>8</v>
      </c>
      <c r="F746" s="8"/>
    </row>
    <row r="747" spans="1:6" ht="15.75" customHeight="1">
      <c r="A747" s="7" t="str">
        <f>"23020406"</f>
        <v>23020406</v>
      </c>
      <c r="B747" s="7" t="str">
        <f t="shared" si="31"/>
        <v>230212</v>
      </c>
      <c r="C747" s="7" t="s">
        <v>43</v>
      </c>
      <c r="D747" s="7" t="str">
        <f>"李雪慧"</f>
        <v>李雪慧</v>
      </c>
      <c r="E747" s="9" t="s">
        <v>9</v>
      </c>
      <c r="F747" s="8"/>
    </row>
    <row r="748" spans="1:6" ht="15.75" customHeight="1">
      <c r="A748" s="7" t="str">
        <f>"23020719"</f>
        <v>23020719</v>
      </c>
      <c r="B748" s="7" t="str">
        <f t="shared" si="31"/>
        <v>230212</v>
      </c>
      <c r="C748" s="7" t="s">
        <v>43</v>
      </c>
      <c r="D748" s="7" t="str">
        <f>"翁亚萍"</f>
        <v>翁亚萍</v>
      </c>
      <c r="E748" s="7" t="s">
        <v>8</v>
      </c>
      <c r="F748" s="8"/>
    </row>
    <row r="749" spans="1:6" ht="15.75" customHeight="1">
      <c r="A749" s="7" t="str">
        <f>"23020202"</f>
        <v>23020202</v>
      </c>
      <c r="B749" s="7" t="str">
        <f t="shared" si="31"/>
        <v>230212</v>
      </c>
      <c r="C749" s="7" t="s">
        <v>43</v>
      </c>
      <c r="D749" s="7" t="str">
        <f>"单宇"</f>
        <v>单宇</v>
      </c>
      <c r="E749" s="9" t="s">
        <v>9</v>
      </c>
      <c r="F749" s="8"/>
    </row>
    <row r="750" spans="1:6" ht="15.75" customHeight="1">
      <c r="A750" s="7" t="str">
        <f>"23020613"</f>
        <v>23020613</v>
      </c>
      <c r="B750" s="7" t="str">
        <f t="shared" si="31"/>
        <v>230212</v>
      </c>
      <c r="C750" s="7" t="s">
        <v>43</v>
      </c>
      <c r="D750" s="7" t="str">
        <f>"余洋"</f>
        <v>余洋</v>
      </c>
      <c r="E750" s="7" t="s">
        <v>8</v>
      </c>
      <c r="F750" s="8"/>
    </row>
    <row r="751" spans="1:6" ht="15.75" customHeight="1">
      <c r="A751" s="7" t="str">
        <f>"23020707"</f>
        <v>23020707</v>
      </c>
      <c r="B751" s="7" t="str">
        <f t="shared" si="31"/>
        <v>230212</v>
      </c>
      <c r="C751" s="7" t="s">
        <v>43</v>
      </c>
      <c r="D751" s="7" t="str">
        <f>"金瑶"</f>
        <v>金瑶</v>
      </c>
      <c r="E751" s="7" t="s">
        <v>8</v>
      </c>
      <c r="F751" s="8"/>
    </row>
    <row r="752" spans="1:6" ht="15.75" customHeight="1">
      <c r="A752" s="7" t="str">
        <f>"23020209"</f>
        <v>23020209</v>
      </c>
      <c r="B752" s="7" t="str">
        <f t="shared" si="31"/>
        <v>230212</v>
      </c>
      <c r="C752" s="7" t="s">
        <v>43</v>
      </c>
      <c r="D752" s="7" t="str">
        <f>"杨孝雯"</f>
        <v>杨孝雯</v>
      </c>
      <c r="E752" s="7" t="s">
        <v>8</v>
      </c>
      <c r="F752" s="8"/>
    </row>
    <row r="753" spans="1:6" ht="15.75" customHeight="1">
      <c r="A753" s="7" t="str">
        <f>"23020303"</f>
        <v>23020303</v>
      </c>
      <c r="B753" s="7" t="str">
        <f t="shared" si="31"/>
        <v>230212</v>
      </c>
      <c r="C753" s="7" t="s">
        <v>43</v>
      </c>
      <c r="D753" s="7" t="str">
        <f>"张如"</f>
        <v>张如</v>
      </c>
      <c r="E753" s="7" t="s">
        <v>8</v>
      </c>
      <c r="F753" s="8"/>
    </row>
    <row r="754" spans="1:6" ht="15.75" customHeight="1">
      <c r="A754" s="7" t="str">
        <f>"23020204"</f>
        <v>23020204</v>
      </c>
      <c r="B754" s="7" t="str">
        <f t="shared" si="31"/>
        <v>230212</v>
      </c>
      <c r="C754" s="7" t="s">
        <v>43</v>
      </c>
      <c r="D754" s="7" t="str">
        <f>"屈振燕"</f>
        <v>屈振燕</v>
      </c>
      <c r="E754" s="7" t="s">
        <v>8</v>
      </c>
      <c r="F754" s="8"/>
    </row>
    <row r="755" spans="1:6" ht="15.75" customHeight="1">
      <c r="A755" s="7" t="str">
        <f>"23020321"</f>
        <v>23020321</v>
      </c>
      <c r="B755" s="7" t="str">
        <f t="shared" si="31"/>
        <v>230212</v>
      </c>
      <c r="C755" s="7" t="s">
        <v>43</v>
      </c>
      <c r="D755" s="7" t="str">
        <f>"张楠楠"</f>
        <v>张楠楠</v>
      </c>
      <c r="E755" s="7" t="s">
        <v>8</v>
      </c>
      <c r="F755" s="8"/>
    </row>
    <row r="756" spans="1:6" ht="15.75" customHeight="1">
      <c r="A756" s="7" t="str">
        <f>"23020623"</f>
        <v>23020623</v>
      </c>
      <c r="B756" s="7" t="str">
        <f t="shared" si="31"/>
        <v>230212</v>
      </c>
      <c r="C756" s="7" t="s">
        <v>43</v>
      </c>
      <c r="D756" s="7" t="str">
        <f>"花沐曦"</f>
        <v>花沐曦</v>
      </c>
      <c r="E756" s="7" t="s">
        <v>8</v>
      </c>
      <c r="F756" s="8"/>
    </row>
    <row r="757" spans="1:6" ht="15.75" customHeight="1">
      <c r="A757" s="7" t="str">
        <f>"23021123"</f>
        <v>23021123</v>
      </c>
      <c r="B757" s="7" t="str">
        <f aca="true" t="shared" si="32" ref="B757:B777">"230213"</f>
        <v>230213</v>
      </c>
      <c r="C757" s="7" t="s">
        <v>44</v>
      </c>
      <c r="D757" s="7" t="str">
        <f>"李文超"</f>
        <v>李文超</v>
      </c>
      <c r="E757" s="10" t="s">
        <v>8</v>
      </c>
      <c r="F757" s="8"/>
    </row>
    <row r="758" spans="1:6" ht="15.75" customHeight="1">
      <c r="A758" s="7" t="str">
        <f>"23021225"</f>
        <v>23021225</v>
      </c>
      <c r="B758" s="7" t="str">
        <f t="shared" si="32"/>
        <v>230213</v>
      </c>
      <c r="C758" s="7" t="s">
        <v>44</v>
      </c>
      <c r="D758" s="7" t="str">
        <f>"汪杨"</f>
        <v>汪杨</v>
      </c>
      <c r="E758" s="10" t="s">
        <v>8</v>
      </c>
      <c r="F758" s="8"/>
    </row>
    <row r="759" spans="1:6" ht="15.75" customHeight="1">
      <c r="A759" s="7" t="str">
        <f>"23021323"</f>
        <v>23021323</v>
      </c>
      <c r="B759" s="7" t="str">
        <f t="shared" si="32"/>
        <v>230213</v>
      </c>
      <c r="C759" s="7" t="s">
        <v>44</v>
      </c>
      <c r="D759" s="7" t="str">
        <f>"马健"</f>
        <v>马健</v>
      </c>
      <c r="E759" s="10" t="s">
        <v>8</v>
      </c>
      <c r="F759" s="8"/>
    </row>
    <row r="760" spans="1:6" ht="15.75" customHeight="1">
      <c r="A760" s="7" t="str">
        <f>"23021022"</f>
        <v>23021022</v>
      </c>
      <c r="B760" s="7" t="str">
        <f t="shared" si="32"/>
        <v>230213</v>
      </c>
      <c r="C760" s="7" t="s">
        <v>44</v>
      </c>
      <c r="D760" s="7" t="str">
        <f>"汪昊"</f>
        <v>汪昊</v>
      </c>
      <c r="E760" s="10" t="s">
        <v>8</v>
      </c>
      <c r="F760" s="8"/>
    </row>
    <row r="761" spans="1:6" ht="15.75" customHeight="1">
      <c r="A761" s="7" t="str">
        <f>"23020928"</f>
        <v>23020928</v>
      </c>
      <c r="B761" s="7" t="str">
        <f t="shared" si="32"/>
        <v>230213</v>
      </c>
      <c r="C761" s="7" t="s">
        <v>44</v>
      </c>
      <c r="D761" s="7" t="str">
        <f>"张加勤"</f>
        <v>张加勤</v>
      </c>
      <c r="E761" s="10" t="s">
        <v>8</v>
      </c>
      <c r="F761" s="8"/>
    </row>
    <row r="762" spans="1:6" ht="15.75" customHeight="1">
      <c r="A762" s="7" t="str">
        <f>"23021213"</f>
        <v>23021213</v>
      </c>
      <c r="B762" s="7" t="str">
        <f t="shared" si="32"/>
        <v>230213</v>
      </c>
      <c r="C762" s="7" t="s">
        <v>44</v>
      </c>
      <c r="D762" s="7" t="str">
        <f>"王金鹏"</f>
        <v>王金鹏</v>
      </c>
      <c r="E762" s="10" t="s">
        <v>8</v>
      </c>
      <c r="F762" s="8"/>
    </row>
    <row r="763" spans="1:6" ht="15.75" customHeight="1">
      <c r="A763" s="7" t="str">
        <f>"23021403"</f>
        <v>23021403</v>
      </c>
      <c r="B763" s="7" t="str">
        <f t="shared" si="32"/>
        <v>230213</v>
      </c>
      <c r="C763" s="7" t="s">
        <v>44</v>
      </c>
      <c r="D763" s="7" t="str">
        <f>"吕佳成"</f>
        <v>吕佳成</v>
      </c>
      <c r="E763" s="10" t="s">
        <v>8</v>
      </c>
      <c r="F763" s="8"/>
    </row>
    <row r="764" spans="1:6" ht="15.75" customHeight="1">
      <c r="A764" s="7" t="str">
        <f>"23020825"</f>
        <v>23020825</v>
      </c>
      <c r="B764" s="7" t="str">
        <f t="shared" si="32"/>
        <v>230213</v>
      </c>
      <c r="C764" s="7" t="s">
        <v>44</v>
      </c>
      <c r="D764" s="7" t="str">
        <f>"黄永婷"</f>
        <v>黄永婷</v>
      </c>
      <c r="E764" s="10" t="s">
        <v>8</v>
      </c>
      <c r="F764" s="8"/>
    </row>
    <row r="765" spans="1:6" ht="15.75" customHeight="1">
      <c r="A765" s="7" t="str">
        <f>"23021011"</f>
        <v>23021011</v>
      </c>
      <c r="B765" s="7" t="str">
        <f t="shared" si="32"/>
        <v>230213</v>
      </c>
      <c r="C765" s="7" t="s">
        <v>44</v>
      </c>
      <c r="D765" s="7" t="str">
        <f>"王萧玉"</f>
        <v>王萧玉</v>
      </c>
      <c r="E765" s="10" t="s">
        <v>8</v>
      </c>
      <c r="F765" s="8"/>
    </row>
    <row r="766" spans="1:6" ht="15.75" customHeight="1">
      <c r="A766" s="7" t="str">
        <f>"23021122"</f>
        <v>23021122</v>
      </c>
      <c r="B766" s="7" t="str">
        <f t="shared" si="32"/>
        <v>230213</v>
      </c>
      <c r="C766" s="7" t="s">
        <v>44</v>
      </c>
      <c r="D766" s="7" t="str">
        <f>"尤兵"</f>
        <v>尤兵</v>
      </c>
      <c r="E766" s="10" t="s">
        <v>8</v>
      </c>
      <c r="F766" s="8"/>
    </row>
    <row r="767" spans="1:6" ht="15.75" customHeight="1">
      <c r="A767" s="7" t="str">
        <f>"23021024"</f>
        <v>23021024</v>
      </c>
      <c r="B767" s="7" t="str">
        <f t="shared" si="32"/>
        <v>230213</v>
      </c>
      <c r="C767" s="7" t="s">
        <v>44</v>
      </c>
      <c r="D767" s="7" t="str">
        <f>"刘国威"</f>
        <v>刘国威</v>
      </c>
      <c r="E767" s="10" t="s">
        <v>8</v>
      </c>
      <c r="F767" s="8"/>
    </row>
    <row r="768" spans="1:6" ht="15.75" customHeight="1">
      <c r="A768" s="7" t="str">
        <f>"23020806"</f>
        <v>23020806</v>
      </c>
      <c r="B768" s="7" t="str">
        <f t="shared" si="32"/>
        <v>230213</v>
      </c>
      <c r="C768" s="7" t="s">
        <v>44</v>
      </c>
      <c r="D768" s="7" t="str">
        <f>"张正义"</f>
        <v>张正义</v>
      </c>
      <c r="E768" s="10" t="s">
        <v>8</v>
      </c>
      <c r="F768" s="8"/>
    </row>
    <row r="769" spans="1:6" ht="15.75" customHeight="1">
      <c r="A769" s="7" t="str">
        <f>"23020906"</f>
        <v>23020906</v>
      </c>
      <c r="B769" s="7" t="str">
        <f t="shared" si="32"/>
        <v>230213</v>
      </c>
      <c r="C769" s="7" t="s">
        <v>44</v>
      </c>
      <c r="D769" s="7" t="str">
        <f>"刘晨"</f>
        <v>刘晨</v>
      </c>
      <c r="E769" s="10" t="s">
        <v>8</v>
      </c>
      <c r="F769" s="8"/>
    </row>
    <row r="770" spans="1:6" ht="15.75" customHeight="1">
      <c r="A770" s="7" t="str">
        <f>"23021004"</f>
        <v>23021004</v>
      </c>
      <c r="B770" s="7" t="str">
        <f t="shared" si="32"/>
        <v>230213</v>
      </c>
      <c r="C770" s="7" t="s">
        <v>44</v>
      </c>
      <c r="D770" s="7" t="str">
        <f>"周琴"</f>
        <v>周琴</v>
      </c>
      <c r="E770" s="10" t="s">
        <v>8</v>
      </c>
      <c r="F770" s="8"/>
    </row>
    <row r="771" spans="1:6" ht="15.75" customHeight="1">
      <c r="A771" s="7" t="str">
        <f>"23020908"</f>
        <v>23020908</v>
      </c>
      <c r="B771" s="7" t="str">
        <f t="shared" si="32"/>
        <v>230213</v>
      </c>
      <c r="C771" s="7" t="s">
        <v>44</v>
      </c>
      <c r="D771" s="7" t="str">
        <f>"后超"</f>
        <v>后超</v>
      </c>
      <c r="E771" s="10" t="s">
        <v>8</v>
      </c>
      <c r="F771" s="8"/>
    </row>
    <row r="772" spans="1:6" ht="15.75" customHeight="1">
      <c r="A772" s="7" t="str">
        <f>"23021121"</f>
        <v>23021121</v>
      </c>
      <c r="B772" s="7" t="str">
        <f t="shared" si="32"/>
        <v>230213</v>
      </c>
      <c r="C772" s="7" t="s">
        <v>44</v>
      </c>
      <c r="D772" s="7" t="str">
        <f>"王莹"</f>
        <v>王莹</v>
      </c>
      <c r="E772" s="10" t="s">
        <v>8</v>
      </c>
      <c r="F772" s="8"/>
    </row>
    <row r="773" spans="1:6" ht="15.75" customHeight="1">
      <c r="A773" s="7" t="str">
        <f>"23021426"</f>
        <v>23021426</v>
      </c>
      <c r="B773" s="7" t="str">
        <f t="shared" si="32"/>
        <v>230213</v>
      </c>
      <c r="C773" s="7" t="s">
        <v>44</v>
      </c>
      <c r="D773" s="7" t="str">
        <f>"刘云洁"</f>
        <v>刘云洁</v>
      </c>
      <c r="E773" s="10" t="s">
        <v>8</v>
      </c>
      <c r="F773" s="8"/>
    </row>
    <row r="774" spans="1:6" ht="15.75" customHeight="1">
      <c r="A774" s="7" t="str">
        <f>"23021205"</f>
        <v>23021205</v>
      </c>
      <c r="B774" s="7" t="str">
        <f t="shared" si="32"/>
        <v>230213</v>
      </c>
      <c r="C774" s="7" t="s">
        <v>44</v>
      </c>
      <c r="D774" s="7" t="str">
        <f>"修管管"</f>
        <v>修管管</v>
      </c>
      <c r="E774" s="10" t="s">
        <v>8</v>
      </c>
      <c r="F774" s="8"/>
    </row>
    <row r="775" spans="1:6" ht="15.75" customHeight="1">
      <c r="A775" s="7" t="str">
        <f>"23021330"</f>
        <v>23021330</v>
      </c>
      <c r="B775" s="7" t="str">
        <f t="shared" si="32"/>
        <v>230213</v>
      </c>
      <c r="C775" s="7" t="s">
        <v>44</v>
      </c>
      <c r="D775" s="7" t="str">
        <f>"王逸"</f>
        <v>王逸</v>
      </c>
      <c r="E775" s="10" t="s">
        <v>8</v>
      </c>
      <c r="F775" s="8"/>
    </row>
    <row r="776" spans="1:6" ht="15.75" customHeight="1">
      <c r="A776" s="7" t="str">
        <f>"23020924"</f>
        <v>23020924</v>
      </c>
      <c r="B776" s="7" t="str">
        <f t="shared" si="32"/>
        <v>230213</v>
      </c>
      <c r="C776" s="7" t="s">
        <v>44</v>
      </c>
      <c r="D776" s="7" t="str">
        <f>"唐少强"</f>
        <v>唐少强</v>
      </c>
      <c r="E776" s="10" t="s">
        <v>8</v>
      </c>
      <c r="F776" s="8"/>
    </row>
    <row r="777" spans="1:6" ht="15.75" customHeight="1">
      <c r="A777" s="7" t="str">
        <f>"23021307"</f>
        <v>23021307</v>
      </c>
      <c r="B777" s="7" t="str">
        <f t="shared" si="32"/>
        <v>230213</v>
      </c>
      <c r="C777" s="7" t="s">
        <v>44</v>
      </c>
      <c r="D777" s="7" t="str">
        <f>"程齐"</f>
        <v>程齐</v>
      </c>
      <c r="E777" s="10" t="s">
        <v>8</v>
      </c>
      <c r="F777" s="8"/>
    </row>
    <row r="778" spans="1:6" ht="15.75" customHeight="1">
      <c r="A778" s="7" t="str">
        <f>"23021514"</f>
        <v>23021514</v>
      </c>
      <c r="B778" s="7" t="str">
        <f aca="true" t="shared" si="33" ref="B778:B796">"230214"</f>
        <v>230214</v>
      </c>
      <c r="C778" s="7" t="s">
        <v>45</v>
      </c>
      <c r="D778" s="7" t="str">
        <f>"张亚文"</f>
        <v>张亚文</v>
      </c>
      <c r="E778" s="7" t="s">
        <v>8</v>
      </c>
      <c r="F778" s="8"/>
    </row>
    <row r="779" spans="1:6" ht="15.75" customHeight="1">
      <c r="A779" s="7" t="str">
        <f>"23021904"</f>
        <v>23021904</v>
      </c>
      <c r="B779" s="7" t="str">
        <f t="shared" si="33"/>
        <v>230214</v>
      </c>
      <c r="C779" s="7" t="s">
        <v>45</v>
      </c>
      <c r="D779" s="7" t="str">
        <f>"李俊伟"</f>
        <v>李俊伟</v>
      </c>
      <c r="E779" s="7" t="s">
        <v>8</v>
      </c>
      <c r="F779" s="8"/>
    </row>
    <row r="780" spans="1:6" ht="15.75" customHeight="1">
      <c r="A780" s="7" t="str">
        <f>"23021923"</f>
        <v>23021923</v>
      </c>
      <c r="B780" s="7" t="str">
        <f t="shared" si="33"/>
        <v>230214</v>
      </c>
      <c r="C780" s="7" t="s">
        <v>45</v>
      </c>
      <c r="D780" s="7" t="str">
        <f>"黄曼曼"</f>
        <v>黄曼曼</v>
      </c>
      <c r="E780" s="7" t="s">
        <v>8</v>
      </c>
      <c r="F780" s="8"/>
    </row>
    <row r="781" spans="1:6" ht="15.75" customHeight="1">
      <c r="A781" s="7" t="str">
        <f>"23021803"</f>
        <v>23021803</v>
      </c>
      <c r="B781" s="7" t="str">
        <f t="shared" si="33"/>
        <v>230214</v>
      </c>
      <c r="C781" s="7" t="s">
        <v>45</v>
      </c>
      <c r="D781" s="7" t="str">
        <f>"刘双双"</f>
        <v>刘双双</v>
      </c>
      <c r="E781" s="7" t="s">
        <v>8</v>
      </c>
      <c r="F781" s="8"/>
    </row>
    <row r="782" spans="1:6" ht="15.75" customHeight="1">
      <c r="A782" s="7" t="str">
        <f>"23021521"</f>
        <v>23021521</v>
      </c>
      <c r="B782" s="7" t="str">
        <f t="shared" si="33"/>
        <v>230214</v>
      </c>
      <c r="C782" s="7" t="s">
        <v>45</v>
      </c>
      <c r="D782" s="7" t="str">
        <f>"李姗姗"</f>
        <v>李姗姗</v>
      </c>
      <c r="E782" s="7" t="s">
        <v>8</v>
      </c>
      <c r="F782" s="8"/>
    </row>
    <row r="783" spans="1:6" ht="15.75" customHeight="1">
      <c r="A783" s="7" t="str">
        <f>"23021909"</f>
        <v>23021909</v>
      </c>
      <c r="B783" s="7" t="str">
        <f t="shared" si="33"/>
        <v>230214</v>
      </c>
      <c r="C783" s="7" t="s">
        <v>45</v>
      </c>
      <c r="D783" s="7" t="str">
        <f>"饶阳莉"</f>
        <v>饶阳莉</v>
      </c>
      <c r="E783" s="7" t="s">
        <v>8</v>
      </c>
      <c r="F783" s="8"/>
    </row>
    <row r="784" spans="1:6" ht="15.75" customHeight="1">
      <c r="A784" s="7" t="str">
        <f>"23022023"</f>
        <v>23022023</v>
      </c>
      <c r="B784" s="7" t="str">
        <f t="shared" si="33"/>
        <v>230214</v>
      </c>
      <c r="C784" s="7" t="s">
        <v>45</v>
      </c>
      <c r="D784" s="7" t="str">
        <f>"王腾飞"</f>
        <v>王腾飞</v>
      </c>
      <c r="E784" s="7" t="s">
        <v>8</v>
      </c>
      <c r="F784" s="8"/>
    </row>
    <row r="785" spans="1:6" ht="15.75" customHeight="1">
      <c r="A785" s="7" t="str">
        <f>"23021717"</f>
        <v>23021717</v>
      </c>
      <c r="B785" s="7" t="str">
        <f t="shared" si="33"/>
        <v>230214</v>
      </c>
      <c r="C785" s="7" t="s">
        <v>45</v>
      </c>
      <c r="D785" s="7" t="str">
        <f>"孙福标"</f>
        <v>孙福标</v>
      </c>
      <c r="E785" s="7" t="s">
        <v>8</v>
      </c>
      <c r="F785" s="8"/>
    </row>
    <row r="786" spans="1:6" ht="15.75" customHeight="1">
      <c r="A786" s="7" t="str">
        <f>"23021602"</f>
        <v>23021602</v>
      </c>
      <c r="B786" s="7" t="str">
        <f t="shared" si="33"/>
        <v>230214</v>
      </c>
      <c r="C786" s="7" t="s">
        <v>45</v>
      </c>
      <c r="D786" s="7" t="str">
        <f>"王鑫"</f>
        <v>王鑫</v>
      </c>
      <c r="E786" s="7" t="s">
        <v>8</v>
      </c>
      <c r="F786" s="8"/>
    </row>
    <row r="787" spans="1:6" ht="15.75" customHeight="1">
      <c r="A787" s="7" t="str">
        <f>"23021928"</f>
        <v>23021928</v>
      </c>
      <c r="B787" s="7" t="str">
        <f t="shared" si="33"/>
        <v>230214</v>
      </c>
      <c r="C787" s="7" t="s">
        <v>45</v>
      </c>
      <c r="D787" s="7" t="str">
        <f>"田娜"</f>
        <v>田娜</v>
      </c>
      <c r="E787" s="7" t="s">
        <v>8</v>
      </c>
      <c r="F787" s="8"/>
    </row>
    <row r="788" spans="1:6" ht="15.75" customHeight="1">
      <c r="A788" s="7" t="str">
        <f>"23022101"</f>
        <v>23022101</v>
      </c>
      <c r="B788" s="7" t="str">
        <f t="shared" si="33"/>
        <v>230214</v>
      </c>
      <c r="C788" s="7" t="s">
        <v>45</v>
      </c>
      <c r="D788" s="7" t="str">
        <f>"郑鑫"</f>
        <v>郑鑫</v>
      </c>
      <c r="E788" s="7" t="s">
        <v>8</v>
      </c>
      <c r="F788" s="8"/>
    </row>
    <row r="789" spans="1:6" ht="15.75" customHeight="1">
      <c r="A789" s="7" t="str">
        <f>"23022030"</f>
        <v>23022030</v>
      </c>
      <c r="B789" s="7" t="str">
        <f t="shared" si="33"/>
        <v>230214</v>
      </c>
      <c r="C789" s="7" t="s">
        <v>45</v>
      </c>
      <c r="D789" s="7" t="str">
        <f>"孟然"</f>
        <v>孟然</v>
      </c>
      <c r="E789" s="9" t="s">
        <v>9</v>
      </c>
      <c r="F789" s="8"/>
    </row>
    <row r="790" spans="1:6" ht="15.75" customHeight="1">
      <c r="A790" s="7" t="str">
        <f>"23021902"</f>
        <v>23021902</v>
      </c>
      <c r="B790" s="7" t="str">
        <f t="shared" si="33"/>
        <v>230214</v>
      </c>
      <c r="C790" s="7" t="s">
        <v>45</v>
      </c>
      <c r="D790" s="7" t="str">
        <f>"王震"</f>
        <v>王震</v>
      </c>
      <c r="E790" s="7" t="s">
        <v>8</v>
      </c>
      <c r="F790" s="8"/>
    </row>
    <row r="791" spans="1:6" ht="15.75" customHeight="1">
      <c r="A791" s="7" t="str">
        <f>"23021910"</f>
        <v>23021910</v>
      </c>
      <c r="B791" s="7" t="str">
        <f t="shared" si="33"/>
        <v>230214</v>
      </c>
      <c r="C791" s="7" t="s">
        <v>45</v>
      </c>
      <c r="D791" s="7" t="str">
        <f>"王佳伟"</f>
        <v>王佳伟</v>
      </c>
      <c r="E791" s="9" t="s">
        <v>9</v>
      </c>
      <c r="F791" s="8"/>
    </row>
    <row r="792" spans="1:6" ht="15.75" customHeight="1">
      <c r="A792" s="7" t="str">
        <f>"23021807"</f>
        <v>23021807</v>
      </c>
      <c r="B792" s="7" t="str">
        <f t="shared" si="33"/>
        <v>230214</v>
      </c>
      <c r="C792" s="7" t="s">
        <v>45</v>
      </c>
      <c r="D792" s="7" t="str">
        <f>"徐颂"</f>
        <v>徐颂</v>
      </c>
      <c r="E792" s="7" t="s">
        <v>8</v>
      </c>
      <c r="F792" s="8"/>
    </row>
    <row r="793" spans="1:6" ht="15.75" customHeight="1">
      <c r="A793" s="7" t="str">
        <f>"23021429"</f>
        <v>23021429</v>
      </c>
      <c r="B793" s="7" t="str">
        <f t="shared" si="33"/>
        <v>230214</v>
      </c>
      <c r="C793" s="7" t="s">
        <v>45</v>
      </c>
      <c r="D793" s="7" t="str">
        <f>"代志"</f>
        <v>代志</v>
      </c>
      <c r="E793" s="7" t="s">
        <v>8</v>
      </c>
      <c r="F793" s="8"/>
    </row>
    <row r="794" spans="1:6" ht="15.75" customHeight="1">
      <c r="A794" s="7" t="str">
        <f>"23021827"</f>
        <v>23021827</v>
      </c>
      <c r="B794" s="7" t="str">
        <f t="shared" si="33"/>
        <v>230214</v>
      </c>
      <c r="C794" s="7" t="s">
        <v>45</v>
      </c>
      <c r="D794" s="7" t="str">
        <f>"张研顺"</f>
        <v>张研顺</v>
      </c>
      <c r="E794" s="7" t="s">
        <v>8</v>
      </c>
      <c r="F794" s="8"/>
    </row>
    <row r="795" spans="1:6" ht="15.75" customHeight="1">
      <c r="A795" s="7" t="str">
        <f>"23021522"</f>
        <v>23021522</v>
      </c>
      <c r="B795" s="7" t="str">
        <f t="shared" si="33"/>
        <v>230214</v>
      </c>
      <c r="C795" s="7" t="s">
        <v>45</v>
      </c>
      <c r="D795" s="7" t="str">
        <f>"张莞莹"</f>
        <v>张莞莹</v>
      </c>
      <c r="E795" s="7" t="s">
        <v>8</v>
      </c>
      <c r="F795" s="8"/>
    </row>
    <row r="796" spans="1:6" ht="15.75" customHeight="1">
      <c r="A796" s="7" t="str">
        <f>"23021911"</f>
        <v>23021911</v>
      </c>
      <c r="B796" s="7" t="str">
        <f t="shared" si="33"/>
        <v>230214</v>
      </c>
      <c r="C796" s="7" t="s">
        <v>45</v>
      </c>
      <c r="D796" s="7" t="str">
        <f>"姜玉"</f>
        <v>姜玉</v>
      </c>
      <c r="E796" s="7" t="s">
        <v>8</v>
      </c>
      <c r="F796" s="8"/>
    </row>
    <row r="797" spans="1:6" ht="15.75" customHeight="1">
      <c r="A797" s="7" t="str">
        <f>"23022203"</f>
        <v>23022203</v>
      </c>
      <c r="B797" s="7" t="str">
        <f aca="true" t="shared" si="34" ref="B797:B812">"230215"</f>
        <v>230215</v>
      </c>
      <c r="C797" s="7" t="s">
        <v>46</v>
      </c>
      <c r="D797" s="7" t="str">
        <f>"郭美真"</f>
        <v>郭美真</v>
      </c>
      <c r="E797" s="10" t="s">
        <v>8</v>
      </c>
      <c r="F797" s="8"/>
    </row>
    <row r="798" spans="1:6" ht="15.75" customHeight="1">
      <c r="A798" s="7" t="str">
        <f>"23022207"</f>
        <v>23022207</v>
      </c>
      <c r="B798" s="7" t="str">
        <f t="shared" si="34"/>
        <v>230215</v>
      </c>
      <c r="C798" s="7" t="s">
        <v>46</v>
      </c>
      <c r="D798" s="7" t="str">
        <f>"郭婷"</f>
        <v>郭婷</v>
      </c>
      <c r="E798" s="10" t="s">
        <v>8</v>
      </c>
      <c r="F798" s="8"/>
    </row>
    <row r="799" spans="1:6" ht="15.75" customHeight="1">
      <c r="A799" s="7" t="str">
        <f>"23022202"</f>
        <v>23022202</v>
      </c>
      <c r="B799" s="7" t="str">
        <f t="shared" si="34"/>
        <v>230215</v>
      </c>
      <c r="C799" s="7" t="s">
        <v>46</v>
      </c>
      <c r="D799" s="7" t="str">
        <f>"汤玉巧"</f>
        <v>汤玉巧</v>
      </c>
      <c r="E799" s="10" t="s">
        <v>8</v>
      </c>
      <c r="F799" s="8"/>
    </row>
    <row r="800" spans="1:6" ht="15.75" customHeight="1">
      <c r="A800" s="7" t="str">
        <f>"23022525"</f>
        <v>23022525</v>
      </c>
      <c r="B800" s="7" t="str">
        <f t="shared" si="34"/>
        <v>230215</v>
      </c>
      <c r="C800" s="7" t="s">
        <v>46</v>
      </c>
      <c r="D800" s="7" t="str">
        <f>"宋圆圆"</f>
        <v>宋圆圆</v>
      </c>
      <c r="E800" s="10" t="s">
        <v>8</v>
      </c>
      <c r="F800" s="8"/>
    </row>
    <row r="801" spans="1:6" ht="15.75" customHeight="1">
      <c r="A801" s="7" t="str">
        <f>"23023117"</f>
        <v>23023117</v>
      </c>
      <c r="B801" s="7" t="str">
        <f t="shared" si="34"/>
        <v>230215</v>
      </c>
      <c r="C801" s="7" t="s">
        <v>46</v>
      </c>
      <c r="D801" s="7" t="str">
        <f>"张南南"</f>
        <v>张南南</v>
      </c>
      <c r="E801" s="10" t="s">
        <v>8</v>
      </c>
      <c r="F801" s="8"/>
    </row>
    <row r="802" spans="1:6" ht="15.75" customHeight="1">
      <c r="A802" s="7" t="str">
        <f>"23023019"</f>
        <v>23023019</v>
      </c>
      <c r="B802" s="7" t="str">
        <f t="shared" si="34"/>
        <v>230215</v>
      </c>
      <c r="C802" s="7" t="s">
        <v>46</v>
      </c>
      <c r="D802" s="7" t="str">
        <f>"储玮柠"</f>
        <v>储玮柠</v>
      </c>
      <c r="E802" s="10" t="s">
        <v>8</v>
      </c>
      <c r="F802" s="8"/>
    </row>
    <row r="803" spans="1:6" ht="15.75" customHeight="1">
      <c r="A803" s="7" t="str">
        <f>"23023306"</f>
        <v>23023306</v>
      </c>
      <c r="B803" s="7" t="str">
        <f t="shared" si="34"/>
        <v>230215</v>
      </c>
      <c r="C803" s="7" t="s">
        <v>46</v>
      </c>
      <c r="D803" s="7" t="str">
        <f>"杨桥桥"</f>
        <v>杨桥桥</v>
      </c>
      <c r="E803" s="10" t="s">
        <v>8</v>
      </c>
      <c r="F803" s="8"/>
    </row>
    <row r="804" spans="1:6" ht="15.75" customHeight="1">
      <c r="A804" s="7" t="str">
        <f>"23022419"</f>
        <v>23022419</v>
      </c>
      <c r="B804" s="7" t="str">
        <f t="shared" si="34"/>
        <v>230215</v>
      </c>
      <c r="C804" s="7" t="s">
        <v>46</v>
      </c>
      <c r="D804" s="7" t="str">
        <f>"刘红"</f>
        <v>刘红</v>
      </c>
      <c r="E804" s="10" t="s">
        <v>8</v>
      </c>
      <c r="F804" s="8"/>
    </row>
    <row r="805" spans="1:6" ht="15.75" customHeight="1">
      <c r="A805" s="7" t="str">
        <f>"23023025"</f>
        <v>23023025</v>
      </c>
      <c r="B805" s="7" t="str">
        <f t="shared" si="34"/>
        <v>230215</v>
      </c>
      <c r="C805" s="7" t="s">
        <v>46</v>
      </c>
      <c r="D805" s="7" t="str">
        <f>"刘慧敏"</f>
        <v>刘慧敏</v>
      </c>
      <c r="E805" s="10" t="s">
        <v>8</v>
      </c>
      <c r="F805" s="8"/>
    </row>
    <row r="806" spans="1:6" ht="15.75" customHeight="1">
      <c r="A806" s="7" t="str">
        <f>"23022226"</f>
        <v>23022226</v>
      </c>
      <c r="B806" s="7" t="str">
        <f t="shared" si="34"/>
        <v>230215</v>
      </c>
      <c r="C806" s="7" t="s">
        <v>46</v>
      </c>
      <c r="D806" s="7" t="str">
        <f>"董淑萍"</f>
        <v>董淑萍</v>
      </c>
      <c r="E806" s="10" t="s">
        <v>8</v>
      </c>
      <c r="F806" s="8"/>
    </row>
    <row r="807" spans="1:6" ht="15.75" customHeight="1">
      <c r="A807" s="7" t="str">
        <f>"23022415"</f>
        <v>23022415</v>
      </c>
      <c r="B807" s="7" t="str">
        <f t="shared" si="34"/>
        <v>230215</v>
      </c>
      <c r="C807" s="7" t="s">
        <v>46</v>
      </c>
      <c r="D807" s="7" t="str">
        <f>"关拥军"</f>
        <v>关拥军</v>
      </c>
      <c r="E807" s="10" t="s">
        <v>8</v>
      </c>
      <c r="F807" s="8"/>
    </row>
    <row r="808" spans="1:6" ht="15.75" customHeight="1">
      <c r="A808" s="7" t="str">
        <f>"23022501"</f>
        <v>23022501</v>
      </c>
      <c r="B808" s="7" t="str">
        <f t="shared" si="34"/>
        <v>230215</v>
      </c>
      <c r="C808" s="7" t="s">
        <v>46</v>
      </c>
      <c r="D808" s="7" t="str">
        <f>"周颖"</f>
        <v>周颖</v>
      </c>
      <c r="E808" s="10" t="s">
        <v>8</v>
      </c>
      <c r="F808" s="8"/>
    </row>
    <row r="809" spans="1:6" ht="15.75" customHeight="1">
      <c r="A809" s="7" t="str">
        <f>"23022228"</f>
        <v>23022228</v>
      </c>
      <c r="B809" s="7" t="str">
        <f t="shared" si="34"/>
        <v>230215</v>
      </c>
      <c r="C809" s="7" t="s">
        <v>46</v>
      </c>
      <c r="D809" s="7" t="str">
        <f>"蔡玉玉"</f>
        <v>蔡玉玉</v>
      </c>
      <c r="E809" s="10" t="s">
        <v>8</v>
      </c>
      <c r="F809" s="8"/>
    </row>
    <row r="810" spans="1:6" ht="15.75" customHeight="1">
      <c r="A810" s="7" t="str">
        <f>"23023520"</f>
        <v>23023520</v>
      </c>
      <c r="B810" s="7" t="str">
        <f t="shared" si="34"/>
        <v>230215</v>
      </c>
      <c r="C810" s="7" t="s">
        <v>46</v>
      </c>
      <c r="D810" s="7" t="str">
        <f>"宋胜楠"</f>
        <v>宋胜楠</v>
      </c>
      <c r="E810" s="10" t="s">
        <v>8</v>
      </c>
      <c r="F810" s="8"/>
    </row>
    <row r="811" spans="1:6" ht="15.75" customHeight="1">
      <c r="A811" s="7" t="str">
        <f>"23023126"</f>
        <v>23023126</v>
      </c>
      <c r="B811" s="7" t="str">
        <f t="shared" si="34"/>
        <v>230215</v>
      </c>
      <c r="C811" s="7" t="s">
        <v>46</v>
      </c>
      <c r="D811" s="7" t="str">
        <f>"卢奇"</f>
        <v>卢奇</v>
      </c>
      <c r="E811" s="10" t="s">
        <v>8</v>
      </c>
      <c r="F811" s="8"/>
    </row>
    <row r="812" spans="1:6" ht="15.75" customHeight="1">
      <c r="A812" s="7" t="str">
        <f>"23022807"</f>
        <v>23022807</v>
      </c>
      <c r="B812" s="7" t="str">
        <f t="shared" si="34"/>
        <v>230215</v>
      </c>
      <c r="C812" s="7" t="s">
        <v>46</v>
      </c>
      <c r="D812" s="7" t="str">
        <f>"窦贤艳"</f>
        <v>窦贤艳</v>
      </c>
      <c r="E812" s="11" t="s">
        <v>9</v>
      </c>
      <c r="F812" s="8"/>
    </row>
    <row r="813" spans="1:6" ht="15.75" customHeight="1">
      <c r="A813" s="7" t="str">
        <f>"23036323"</f>
        <v>23036323</v>
      </c>
      <c r="B813" s="7" t="str">
        <f aca="true" t="shared" si="35" ref="B813:B828">"230216"</f>
        <v>230216</v>
      </c>
      <c r="C813" s="7" t="s">
        <v>47</v>
      </c>
      <c r="D813" s="7" t="str">
        <f>"马利君"</f>
        <v>马利君</v>
      </c>
      <c r="E813" s="7" t="s">
        <v>8</v>
      </c>
      <c r="F813" s="8"/>
    </row>
    <row r="814" spans="1:6" ht="15.75" customHeight="1">
      <c r="A814" s="7" t="str">
        <f>"23036406"</f>
        <v>23036406</v>
      </c>
      <c r="B814" s="7" t="str">
        <f t="shared" si="35"/>
        <v>230216</v>
      </c>
      <c r="C814" s="7" t="s">
        <v>47</v>
      </c>
      <c r="D814" s="7" t="str">
        <f>"李晰茹"</f>
        <v>李晰茹</v>
      </c>
      <c r="E814" s="7" t="s">
        <v>8</v>
      </c>
      <c r="F814" s="8"/>
    </row>
    <row r="815" spans="1:6" ht="15.75" customHeight="1">
      <c r="A815" s="7" t="str">
        <f>"23036313"</f>
        <v>23036313</v>
      </c>
      <c r="B815" s="7" t="str">
        <f t="shared" si="35"/>
        <v>230216</v>
      </c>
      <c r="C815" s="7" t="s">
        <v>47</v>
      </c>
      <c r="D815" s="7" t="str">
        <f>"钟婷"</f>
        <v>钟婷</v>
      </c>
      <c r="E815" s="7" t="s">
        <v>8</v>
      </c>
      <c r="F815" s="8"/>
    </row>
    <row r="816" spans="1:6" ht="15.75" customHeight="1">
      <c r="A816" s="7" t="str">
        <f>"23036206"</f>
        <v>23036206</v>
      </c>
      <c r="B816" s="7" t="str">
        <f t="shared" si="35"/>
        <v>230216</v>
      </c>
      <c r="C816" s="7" t="s">
        <v>47</v>
      </c>
      <c r="D816" s="7" t="str">
        <f>"杨敏"</f>
        <v>杨敏</v>
      </c>
      <c r="E816" s="7" t="s">
        <v>8</v>
      </c>
      <c r="F816" s="8"/>
    </row>
    <row r="817" spans="1:6" ht="15.75" customHeight="1">
      <c r="A817" s="7" t="str">
        <f>"23036312"</f>
        <v>23036312</v>
      </c>
      <c r="B817" s="7" t="str">
        <f t="shared" si="35"/>
        <v>230216</v>
      </c>
      <c r="C817" s="7" t="s">
        <v>47</v>
      </c>
      <c r="D817" s="7" t="str">
        <f>"朱爽"</f>
        <v>朱爽</v>
      </c>
      <c r="E817" s="7" t="s">
        <v>8</v>
      </c>
      <c r="F817" s="8"/>
    </row>
    <row r="818" spans="1:6" ht="15.75" customHeight="1">
      <c r="A818" s="7" t="str">
        <f>"23036210"</f>
        <v>23036210</v>
      </c>
      <c r="B818" s="7" t="str">
        <f t="shared" si="35"/>
        <v>230216</v>
      </c>
      <c r="C818" s="7" t="s">
        <v>47</v>
      </c>
      <c r="D818" s="7" t="str">
        <f>"王娇"</f>
        <v>王娇</v>
      </c>
      <c r="E818" s="9" t="s">
        <v>9</v>
      </c>
      <c r="F818" s="8"/>
    </row>
    <row r="819" spans="1:6" ht="15.75" customHeight="1">
      <c r="A819" s="7" t="str">
        <f>"23036318"</f>
        <v>23036318</v>
      </c>
      <c r="B819" s="7" t="str">
        <f t="shared" si="35"/>
        <v>230216</v>
      </c>
      <c r="C819" s="7" t="s">
        <v>47</v>
      </c>
      <c r="D819" s="7" t="str">
        <f>"李珍珍"</f>
        <v>李珍珍</v>
      </c>
      <c r="E819" s="7" t="s">
        <v>8</v>
      </c>
      <c r="F819" s="8"/>
    </row>
    <row r="820" spans="1:6" ht="15.75" customHeight="1">
      <c r="A820" s="7" t="str">
        <f>"23036222"</f>
        <v>23036222</v>
      </c>
      <c r="B820" s="7" t="str">
        <f t="shared" si="35"/>
        <v>230216</v>
      </c>
      <c r="C820" s="7" t="s">
        <v>47</v>
      </c>
      <c r="D820" s="7" t="str">
        <f>"牛敏"</f>
        <v>牛敏</v>
      </c>
      <c r="E820" s="7" t="s">
        <v>8</v>
      </c>
      <c r="F820" s="8"/>
    </row>
    <row r="821" spans="1:6" ht="15.75" customHeight="1">
      <c r="A821" s="7" t="str">
        <f>"23036224"</f>
        <v>23036224</v>
      </c>
      <c r="B821" s="7" t="str">
        <f t="shared" si="35"/>
        <v>230216</v>
      </c>
      <c r="C821" s="7" t="s">
        <v>47</v>
      </c>
      <c r="D821" s="7" t="str">
        <f>"穆艳秋"</f>
        <v>穆艳秋</v>
      </c>
      <c r="E821" s="9" t="s">
        <v>16</v>
      </c>
      <c r="F821" s="8"/>
    </row>
    <row r="822" spans="1:6" ht="15.75" customHeight="1">
      <c r="A822" s="7" t="str">
        <f>"23036325"</f>
        <v>23036325</v>
      </c>
      <c r="B822" s="7" t="str">
        <f t="shared" si="35"/>
        <v>230216</v>
      </c>
      <c r="C822" s="7" t="s">
        <v>47</v>
      </c>
      <c r="D822" s="7" t="str">
        <f>"夏晓波"</f>
        <v>夏晓波</v>
      </c>
      <c r="E822" s="7" t="s">
        <v>8</v>
      </c>
      <c r="F822" s="8"/>
    </row>
    <row r="823" spans="1:6" ht="15.75" customHeight="1">
      <c r="A823" s="7" t="str">
        <f>"23036204"</f>
        <v>23036204</v>
      </c>
      <c r="B823" s="7" t="str">
        <f t="shared" si="35"/>
        <v>230216</v>
      </c>
      <c r="C823" s="7" t="s">
        <v>47</v>
      </c>
      <c r="D823" s="7" t="str">
        <f>"杨丽"</f>
        <v>杨丽</v>
      </c>
      <c r="E823" s="7" t="s">
        <v>8</v>
      </c>
      <c r="F823" s="8"/>
    </row>
    <row r="824" spans="1:6" ht="15.75" customHeight="1">
      <c r="A824" s="7" t="str">
        <f>"23036408"</f>
        <v>23036408</v>
      </c>
      <c r="B824" s="7" t="str">
        <f t="shared" si="35"/>
        <v>230216</v>
      </c>
      <c r="C824" s="7" t="s">
        <v>47</v>
      </c>
      <c r="D824" s="7" t="str">
        <f>"宋凯纯"</f>
        <v>宋凯纯</v>
      </c>
      <c r="E824" s="7" t="s">
        <v>8</v>
      </c>
      <c r="F824" s="8"/>
    </row>
    <row r="825" spans="1:6" ht="15.75" customHeight="1">
      <c r="A825" s="7" t="str">
        <f>"23036202"</f>
        <v>23036202</v>
      </c>
      <c r="B825" s="7" t="str">
        <f t="shared" si="35"/>
        <v>230216</v>
      </c>
      <c r="C825" s="7" t="s">
        <v>47</v>
      </c>
      <c r="D825" s="7" t="str">
        <f>"刘婷婷"</f>
        <v>刘婷婷</v>
      </c>
      <c r="E825" s="7" t="s">
        <v>8</v>
      </c>
      <c r="F825" s="8"/>
    </row>
    <row r="826" spans="1:6" ht="15.75" customHeight="1">
      <c r="A826" s="7" t="str">
        <f>"23036212"</f>
        <v>23036212</v>
      </c>
      <c r="B826" s="7" t="str">
        <f t="shared" si="35"/>
        <v>230216</v>
      </c>
      <c r="C826" s="7" t="s">
        <v>47</v>
      </c>
      <c r="D826" s="7" t="str">
        <f>"李小龙"</f>
        <v>李小龙</v>
      </c>
      <c r="E826" s="7" t="s">
        <v>8</v>
      </c>
      <c r="F826" s="8"/>
    </row>
    <row r="827" spans="1:6" ht="15.75" customHeight="1">
      <c r="A827" s="7" t="str">
        <f>"23036302"</f>
        <v>23036302</v>
      </c>
      <c r="B827" s="7" t="str">
        <f t="shared" si="35"/>
        <v>230216</v>
      </c>
      <c r="C827" s="7" t="s">
        <v>47</v>
      </c>
      <c r="D827" s="7" t="str">
        <f>"李标"</f>
        <v>李标</v>
      </c>
      <c r="E827" s="7" t="s">
        <v>8</v>
      </c>
      <c r="F827" s="8"/>
    </row>
    <row r="828" spans="1:6" ht="15.75" customHeight="1">
      <c r="A828" s="7" t="str">
        <f>"23036320"</f>
        <v>23036320</v>
      </c>
      <c r="B828" s="7" t="str">
        <f t="shared" si="35"/>
        <v>230216</v>
      </c>
      <c r="C828" s="7" t="s">
        <v>47</v>
      </c>
      <c r="D828" s="7" t="str">
        <f>"范冰冰"</f>
        <v>范冰冰</v>
      </c>
      <c r="E828" s="9" t="s">
        <v>9</v>
      </c>
      <c r="F828" s="8"/>
    </row>
    <row r="829" spans="1:6" ht="15.75" customHeight="1">
      <c r="A829" s="7" t="str">
        <f>"23036125"</f>
        <v>23036125</v>
      </c>
      <c r="B829" s="7" t="str">
        <f aca="true" t="shared" si="36" ref="B829:B870">"230301"</f>
        <v>230301</v>
      </c>
      <c r="C829" s="7" t="s">
        <v>48</v>
      </c>
      <c r="D829" s="7" t="str">
        <f>"支丹丹"</f>
        <v>支丹丹</v>
      </c>
      <c r="E829" s="10" t="s">
        <v>8</v>
      </c>
      <c r="F829" s="8"/>
    </row>
    <row r="830" spans="1:6" ht="15.75" customHeight="1">
      <c r="A830" s="7" t="str">
        <f>"23036020"</f>
        <v>23036020</v>
      </c>
      <c r="B830" s="7" t="str">
        <f t="shared" si="36"/>
        <v>230301</v>
      </c>
      <c r="C830" s="7" t="s">
        <v>48</v>
      </c>
      <c r="D830" s="7" t="str">
        <f>"张艺"</f>
        <v>张艺</v>
      </c>
      <c r="E830" s="10" t="s">
        <v>8</v>
      </c>
      <c r="F830" s="8"/>
    </row>
    <row r="831" spans="1:6" ht="15.75" customHeight="1">
      <c r="A831" s="7" t="str">
        <f>"23036115"</f>
        <v>23036115</v>
      </c>
      <c r="B831" s="7" t="str">
        <f t="shared" si="36"/>
        <v>230301</v>
      </c>
      <c r="C831" s="7" t="s">
        <v>48</v>
      </c>
      <c r="D831" s="7" t="str">
        <f>"李浩然"</f>
        <v>李浩然</v>
      </c>
      <c r="E831" s="10" t="s">
        <v>8</v>
      </c>
      <c r="F831" s="8"/>
    </row>
    <row r="832" spans="1:6" ht="15.75" customHeight="1">
      <c r="A832" s="7" t="str">
        <f>"23036015"</f>
        <v>23036015</v>
      </c>
      <c r="B832" s="7" t="str">
        <f t="shared" si="36"/>
        <v>230301</v>
      </c>
      <c r="C832" s="7" t="s">
        <v>48</v>
      </c>
      <c r="D832" s="7" t="str">
        <f>"朱梦宇"</f>
        <v>朱梦宇</v>
      </c>
      <c r="E832" s="10" t="s">
        <v>8</v>
      </c>
      <c r="F832" s="8"/>
    </row>
    <row r="833" spans="1:6" ht="15.75" customHeight="1">
      <c r="A833" s="7" t="str">
        <f>"23036023"</f>
        <v>23036023</v>
      </c>
      <c r="B833" s="7" t="str">
        <f t="shared" si="36"/>
        <v>230301</v>
      </c>
      <c r="C833" s="7" t="s">
        <v>48</v>
      </c>
      <c r="D833" s="7" t="str">
        <f>"丁倩如"</f>
        <v>丁倩如</v>
      </c>
      <c r="E833" s="11" t="s">
        <v>9</v>
      </c>
      <c r="F833" s="8"/>
    </row>
    <row r="834" spans="1:6" ht="15.75" customHeight="1">
      <c r="A834" s="7" t="str">
        <f>"23036105"</f>
        <v>23036105</v>
      </c>
      <c r="B834" s="7" t="str">
        <f t="shared" si="36"/>
        <v>230301</v>
      </c>
      <c r="C834" s="7" t="s">
        <v>48</v>
      </c>
      <c r="D834" s="7" t="str">
        <f>"范雪晴"</f>
        <v>范雪晴</v>
      </c>
      <c r="E834" s="10" t="s">
        <v>8</v>
      </c>
      <c r="F834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轻舟一片载君来</cp:lastModifiedBy>
  <dcterms:created xsi:type="dcterms:W3CDTF">2023-03-21T02:21:19Z</dcterms:created>
  <dcterms:modified xsi:type="dcterms:W3CDTF">2023-05-08T03:21:45Z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8EBF502892E243A89657930926819846_13</vt:lpwstr>
  </property>
  <property fmtid="{D5CDD505-2E9C-101B-9397-08002B2CF9AE}" pid="4" name="KSOProductBuildV">
    <vt:lpwstr>2052-11.1.0.14036</vt:lpwstr>
  </property>
</Properties>
</file>