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 activeTab="1"/>
  </bookViews>
  <sheets>
    <sheet name="区老年大学" sheetId="3" r:id="rId1"/>
    <sheet name="区老年大学-汉语言文学" sheetId="5" r:id="rId2"/>
    <sheet name="Sheet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<sst xmlns="http://schemas.openxmlformats.org/spreadsheetml/2006/main" count="130" uniqueCount="21">
  <si>
    <t>蚌山区老年大学面试成绩</t>
  </si>
  <si>
    <t>序号</t>
  </si>
  <si>
    <t>姓名</t>
  </si>
  <si>
    <t>岗位名称</t>
  </si>
  <si>
    <t>抽签号</t>
  </si>
  <si>
    <t>原始面试成绩</t>
  </si>
  <si>
    <t>系数</t>
  </si>
  <si>
    <t>修正后面试成绩</t>
  </si>
  <si>
    <t>修正后面试成绩（四舍五入）</t>
  </si>
  <si>
    <t>区老年大学</t>
  </si>
  <si>
    <t>放弃</t>
  </si>
  <si>
    <t>缺考</t>
  </si>
  <si>
    <t>签字确认</t>
  </si>
  <si>
    <t>张铭</t>
  </si>
  <si>
    <t>杨娜娜</t>
  </si>
  <si>
    <t>顾晓</t>
  </si>
  <si>
    <t>丁明琪</t>
  </si>
  <si>
    <t>身份证号码</t>
  </si>
  <si>
    <t>性别</t>
  </si>
  <si>
    <t>联系电话</t>
  </si>
  <si>
    <t>区老年大学-汉语言文学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</si>
</sst>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workbookViewId="0">
      <selection activeCell="K4" sqref="K4"/>
    </sheetView>
  </sheetViews>
  <sheetFormatPr defaultColWidth="9" defaultRowHeight="30" customHeight="1" outlineLevelCol="7"/>
  <cols>
    <col min="1" max="1" width="6.63333333333333" style="14" customWidth="1"/>
    <col min="2" max="2" width="12.6333333333333" style="14" customWidth="1"/>
    <col min="3" max="3" width="18.6333333333333" style="14" customWidth="1"/>
    <col min="4" max="5" width="14.6333333333333" style="14" customWidth="1"/>
    <col min="6" max="6" width="9" style="14"/>
    <col min="7" max="7" width="17.9083333333333" style="14" customWidth="1"/>
    <col min="8" max="8" width="32.6333333333333" style="14" customWidth="1"/>
    <col min="9" max="16384" width="9" style="14"/>
  </cols>
  <sheetData>
    <row r="1" ht="40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customHeight="1" spans="1:8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9">
        <v>1</v>
      </c>
      <c r="B3" s="9" t="str">
        <f>"赵坤"</f>
        <v>赵坤</v>
      </c>
      <c r="C3" s="25" t="s">
        <v>9</v>
      </c>
      <c r="D3" s="9">
        <v>13</v>
      </c>
      <c r="E3" s="9">
        <v>81.6</v>
      </c>
      <c r="F3" s="10">
        <v>1.01</v>
      </c>
      <c r="G3" s="10">
        <f t="shared" ref="G3:G35" si="0">E3*F3</f>
        <v>82.416</v>
      </c>
      <c r="H3" s="10">
        <f t="shared" ref="H3:H43" si="1">ROUND(G3,2)</f>
        <v>82.42</v>
      </c>
    </row>
    <row r="4" customHeight="1" spans="1:8">
      <c r="A4" s="9">
        <v>2</v>
      </c>
      <c r="B4" s="9" t="str">
        <f>"易雅楠"</f>
        <v>易雅楠</v>
      </c>
      <c r="C4" s="26" t="s">
        <v>9</v>
      </c>
      <c r="D4" s="9">
        <v>10</v>
      </c>
      <c r="E4" s="9">
        <v>82.5</v>
      </c>
      <c r="F4" s="10">
        <v>0.99</v>
      </c>
      <c r="G4" s="10">
        <f t="shared" si="0"/>
        <v>81.675</v>
      </c>
      <c r="H4" s="10">
        <f t="shared" si="1"/>
        <v>81.68</v>
      </c>
    </row>
    <row r="5" customHeight="1" spans="1:8">
      <c r="A5" s="9">
        <v>3</v>
      </c>
      <c r="B5" s="9" t="str">
        <f>"方春燕"</f>
        <v>方春燕</v>
      </c>
      <c r="C5" s="26" t="s">
        <v>9</v>
      </c>
      <c r="D5" s="9">
        <v>19</v>
      </c>
      <c r="E5" s="9">
        <v>81.5</v>
      </c>
      <c r="F5" s="10">
        <v>0.99</v>
      </c>
      <c r="G5" s="10">
        <f t="shared" si="0"/>
        <v>80.685</v>
      </c>
      <c r="H5" s="10">
        <f t="shared" si="1"/>
        <v>80.69</v>
      </c>
    </row>
    <row r="6" customHeight="1" spans="1:8">
      <c r="A6" s="9">
        <v>4</v>
      </c>
      <c r="B6" s="9" t="str">
        <f>"倪琳"</f>
        <v>倪琳</v>
      </c>
      <c r="C6" s="26" t="s">
        <v>9</v>
      </c>
      <c r="D6" s="9">
        <v>20</v>
      </c>
      <c r="E6" s="9">
        <v>80.3</v>
      </c>
      <c r="F6" s="10">
        <v>0.99</v>
      </c>
      <c r="G6" s="10">
        <f t="shared" si="0"/>
        <v>79.497</v>
      </c>
      <c r="H6" s="10">
        <f t="shared" si="1"/>
        <v>79.5</v>
      </c>
    </row>
    <row r="7" customHeight="1" spans="1:8">
      <c r="A7" s="9">
        <v>5</v>
      </c>
      <c r="B7" s="9" t="str">
        <f>"滕之伟"</f>
        <v>滕之伟</v>
      </c>
      <c r="C7" s="26" t="s">
        <v>9</v>
      </c>
      <c r="D7" s="9">
        <v>4</v>
      </c>
      <c r="E7" s="9">
        <v>78.2</v>
      </c>
      <c r="F7" s="10">
        <v>1.01</v>
      </c>
      <c r="G7" s="10">
        <f t="shared" si="0"/>
        <v>78.982</v>
      </c>
      <c r="H7" s="10">
        <f t="shared" si="1"/>
        <v>78.98</v>
      </c>
    </row>
    <row r="8" customHeight="1" spans="1:8">
      <c r="A8" s="9">
        <v>6</v>
      </c>
      <c r="B8" s="9" t="str">
        <f>"范钰宁"</f>
        <v>范钰宁</v>
      </c>
      <c r="C8" s="26" t="s">
        <v>9</v>
      </c>
      <c r="D8" s="9">
        <v>14</v>
      </c>
      <c r="E8" s="9">
        <v>79.5</v>
      </c>
      <c r="F8" s="10">
        <v>0.99</v>
      </c>
      <c r="G8" s="10">
        <f t="shared" si="0"/>
        <v>78.705</v>
      </c>
      <c r="H8" s="10">
        <f t="shared" si="1"/>
        <v>78.71</v>
      </c>
    </row>
    <row r="9" customHeight="1" spans="1:8">
      <c r="A9" s="9">
        <v>7</v>
      </c>
      <c r="B9" s="9" t="str">
        <f>"邢雅晴"</f>
        <v>邢雅晴</v>
      </c>
      <c r="C9" s="26" t="s">
        <v>9</v>
      </c>
      <c r="D9" s="9">
        <v>12</v>
      </c>
      <c r="E9" s="9">
        <v>79.4</v>
      </c>
      <c r="F9" s="10">
        <v>0.99</v>
      </c>
      <c r="G9" s="10">
        <f t="shared" si="0"/>
        <v>78.606</v>
      </c>
      <c r="H9" s="10">
        <f t="shared" si="1"/>
        <v>78.61</v>
      </c>
    </row>
    <row r="10" customHeight="1" spans="1:8">
      <c r="A10" s="9">
        <v>8</v>
      </c>
      <c r="B10" s="9" t="str">
        <f>"陶娜"</f>
        <v>陶娜</v>
      </c>
      <c r="C10" s="26" t="s">
        <v>9</v>
      </c>
      <c r="D10" s="9">
        <v>21</v>
      </c>
      <c r="E10" s="9">
        <v>79.4</v>
      </c>
      <c r="F10" s="10">
        <v>0.99</v>
      </c>
      <c r="G10" s="10">
        <f t="shared" si="0"/>
        <v>78.606</v>
      </c>
      <c r="H10" s="10">
        <f t="shared" si="1"/>
        <v>78.61</v>
      </c>
    </row>
    <row r="11" customHeight="1" spans="1:8">
      <c r="A11" s="9">
        <v>9</v>
      </c>
      <c r="B11" s="9" t="str">
        <f>"潘宏"</f>
        <v>潘宏</v>
      </c>
      <c r="C11" s="26" t="s">
        <v>9</v>
      </c>
      <c r="D11" s="9">
        <v>16</v>
      </c>
      <c r="E11" s="9">
        <v>77.4</v>
      </c>
      <c r="F11" s="10">
        <v>1.01</v>
      </c>
      <c r="G11" s="10">
        <f t="shared" si="0"/>
        <v>78.174</v>
      </c>
      <c r="H11" s="10">
        <f t="shared" si="1"/>
        <v>78.17</v>
      </c>
    </row>
    <row r="12" customHeight="1" spans="1:8">
      <c r="A12" s="9">
        <v>10</v>
      </c>
      <c r="B12" s="9" t="str">
        <f>"张菊花"</f>
        <v>张菊花</v>
      </c>
      <c r="C12" s="26" t="s">
        <v>9</v>
      </c>
      <c r="D12" s="9">
        <v>7</v>
      </c>
      <c r="E12" s="9">
        <v>77.6</v>
      </c>
      <c r="F12" s="10">
        <v>0.99</v>
      </c>
      <c r="G12" s="10">
        <f t="shared" si="0"/>
        <v>76.824</v>
      </c>
      <c r="H12" s="10">
        <f t="shared" si="1"/>
        <v>76.82</v>
      </c>
    </row>
    <row r="13" customHeight="1" spans="1:8">
      <c r="A13" s="9">
        <v>11</v>
      </c>
      <c r="B13" s="9" t="str">
        <f>"孟寅芊"</f>
        <v>孟寅芊</v>
      </c>
      <c r="C13" s="26" t="s">
        <v>9</v>
      </c>
      <c r="D13" s="9">
        <v>22</v>
      </c>
      <c r="E13" s="9">
        <v>76.8</v>
      </c>
      <c r="F13" s="10">
        <v>0.99</v>
      </c>
      <c r="G13" s="10">
        <f t="shared" si="0"/>
        <v>76.032</v>
      </c>
      <c r="H13" s="10">
        <f t="shared" si="1"/>
        <v>76.03</v>
      </c>
    </row>
    <row r="14" customHeight="1" spans="1:8">
      <c r="A14" s="9">
        <v>12</v>
      </c>
      <c r="B14" s="9" t="str">
        <f>"孙玉茜"</f>
        <v>孙玉茜</v>
      </c>
      <c r="C14" s="26" t="s">
        <v>9</v>
      </c>
      <c r="D14" s="9">
        <v>17</v>
      </c>
      <c r="E14" s="9">
        <v>76.6</v>
      </c>
      <c r="F14" s="10">
        <v>0.99</v>
      </c>
      <c r="G14" s="10">
        <f t="shared" si="0"/>
        <v>75.834</v>
      </c>
      <c r="H14" s="10">
        <f t="shared" si="1"/>
        <v>75.83</v>
      </c>
    </row>
    <row r="15" customHeight="1" spans="1:8">
      <c r="A15" s="9">
        <v>13</v>
      </c>
      <c r="B15" s="9" t="str">
        <f>"杨红利"</f>
        <v>杨红利</v>
      </c>
      <c r="C15" s="26" t="s">
        <v>9</v>
      </c>
      <c r="D15" s="9">
        <v>17</v>
      </c>
      <c r="E15" s="9">
        <v>75</v>
      </c>
      <c r="F15" s="10">
        <v>1.01</v>
      </c>
      <c r="G15" s="10">
        <f t="shared" si="0"/>
        <v>75.75</v>
      </c>
      <c r="H15" s="10">
        <f t="shared" si="1"/>
        <v>75.75</v>
      </c>
    </row>
    <row r="16" customHeight="1" spans="1:8">
      <c r="A16" s="9">
        <v>14</v>
      </c>
      <c r="B16" s="9" t="str">
        <f>"孙雯绒"</f>
        <v>孙雯绒</v>
      </c>
      <c r="C16" s="26" t="s">
        <v>9</v>
      </c>
      <c r="D16" s="9">
        <v>12</v>
      </c>
      <c r="E16" s="9">
        <v>74.6</v>
      </c>
      <c r="F16" s="10">
        <v>1.01</v>
      </c>
      <c r="G16" s="10">
        <f t="shared" si="0"/>
        <v>75.346</v>
      </c>
      <c r="H16" s="10">
        <f t="shared" si="1"/>
        <v>75.35</v>
      </c>
    </row>
    <row r="17" customHeight="1" spans="1:8">
      <c r="A17" s="9">
        <v>15</v>
      </c>
      <c r="B17" s="9" t="str">
        <f>"谢婉晴"</f>
        <v>谢婉晴</v>
      </c>
      <c r="C17" s="26" t="s">
        <v>9</v>
      </c>
      <c r="D17" s="9">
        <v>3</v>
      </c>
      <c r="E17" s="9">
        <v>74</v>
      </c>
      <c r="F17" s="10">
        <v>1.01</v>
      </c>
      <c r="G17" s="10">
        <f t="shared" si="0"/>
        <v>74.74</v>
      </c>
      <c r="H17" s="10">
        <f t="shared" si="1"/>
        <v>74.74</v>
      </c>
    </row>
    <row r="18" customHeight="1" spans="1:8">
      <c r="A18" s="9">
        <v>16</v>
      </c>
      <c r="B18" s="9" t="str">
        <f>"徐丽梦"</f>
        <v>徐丽梦</v>
      </c>
      <c r="C18" s="26" t="s">
        <v>9</v>
      </c>
      <c r="D18" s="9">
        <v>3</v>
      </c>
      <c r="E18" s="9">
        <v>75.2</v>
      </c>
      <c r="F18" s="10">
        <v>0.99</v>
      </c>
      <c r="G18" s="10">
        <f t="shared" si="0"/>
        <v>74.448</v>
      </c>
      <c r="H18" s="10">
        <f t="shared" si="1"/>
        <v>74.45</v>
      </c>
    </row>
    <row r="19" customHeight="1" spans="1:8">
      <c r="A19" s="9">
        <v>17</v>
      </c>
      <c r="B19" s="9" t="str">
        <f>"宋雅楠"</f>
        <v>宋雅楠</v>
      </c>
      <c r="C19" s="26" t="s">
        <v>9</v>
      </c>
      <c r="D19" s="9">
        <v>8</v>
      </c>
      <c r="E19" s="9">
        <v>73.4</v>
      </c>
      <c r="F19" s="10">
        <v>1.01</v>
      </c>
      <c r="G19" s="10">
        <f t="shared" si="0"/>
        <v>74.134</v>
      </c>
      <c r="H19" s="10">
        <f t="shared" si="1"/>
        <v>74.13</v>
      </c>
    </row>
    <row r="20" customHeight="1" spans="1:8">
      <c r="A20" s="9">
        <v>18</v>
      </c>
      <c r="B20" s="9" t="str">
        <f>"王宁"</f>
        <v>王宁</v>
      </c>
      <c r="C20" s="26" t="s">
        <v>9</v>
      </c>
      <c r="D20" s="9">
        <v>10</v>
      </c>
      <c r="E20" s="9">
        <v>73.2</v>
      </c>
      <c r="F20" s="10">
        <v>1.01</v>
      </c>
      <c r="G20" s="10">
        <f t="shared" si="0"/>
        <v>73.932</v>
      </c>
      <c r="H20" s="10">
        <f t="shared" si="1"/>
        <v>73.93</v>
      </c>
    </row>
    <row r="21" customHeight="1" spans="1:8">
      <c r="A21" s="9">
        <v>19</v>
      </c>
      <c r="B21" s="9" t="str">
        <f>"宋乐乐"</f>
        <v>宋乐乐</v>
      </c>
      <c r="C21" s="26" t="s">
        <v>9</v>
      </c>
      <c r="D21" s="9">
        <v>23</v>
      </c>
      <c r="E21" s="9">
        <v>74.3</v>
      </c>
      <c r="F21" s="10">
        <v>0.99</v>
      </c>
      <c r="G21" s="10">
        <f t="shared" si="0"/>
        <v>73.557</v>
      </c>
      <c r="H21" s="10">
        <f t="shared" si="1"/>
        <v>73.56</v>
      </c>
    </row>
    <row r="22" customHeight="1" spans="1:8">
      <c r="A22" s="9">
        <v>20</v>
      </c>
      <c r="B22" s="9" t="str">
        <f>"王静怡"</f>
        <v>王静怡</v>
      </c>
      <c r="C22" s="26" t="s">
        <v>9</v>
      </c>
      <c r="D22" s="9">
        <v>1</v>
      </c>
      <c r="E22" s="9">
        <v>72</v>
      </c>
      <c r="F22" s="10">
        <v>1.01</v>
      </c>
      <c r="G22" s="10">
        <f t="shared" si="0"/>
        <v>72.72</v>
      </c>
      <c r="H22" s="10">
        <f t="shared" si="1"/>
        <v>72.72</v>
      </c>
    </row>
    <row r="23" customHeight="1" spans="1:8">
      <c r="A23" s="9">
        <v>21</v>
      </c>
      <c r="B23" s="9" t="str">
        <f>"赵唤唤"</f>
        <v>赵唤唤</v>
      </c>
      <c r="C23" s="26" t="s">
        <v>9</v>
      </c>
      <c r="D23" s="9">
        <v>2</v>
      </c>
      <c r="E23" s="9">
        <v>71.8</v>
      </c>
      <c r="F23" s="10">
        <v>1.01</v>
      </c>
      <c r="G23" s="10">
        <f t="shared" si="0"/>
        <v>72.518</v>
      </c>
      <c r="H23" s="10">
        <f t="shared" si="1"/>
        <v>72.52</v>
      </c>
    </row>
    <row r="24" customHeight="1" spans="1:8">
      <c r="A24" s="9">
        <v>22</v>
      </c>
      <c r="B24" s="9" t="str">
        <f>"邓毓琇"</f>
        <v>邓毓琇</v>
      </c>
      <c r="C24" s="26" t="s">
        <v>9</v>
      </c>
      <c r="D24" s="9">
        <v>22</v>
      </c>
      <c r="E24" s="9">
        <v>71.8</v>
      </c>
      <c r="F24" s="10">
        <v>1.01</v>
      </c>
      <c r="G24" s="10">
        <f t="shared" si="0"/>
        <v>72.518</v>
      </c>
      <c r="H24" s="10">
        <f t="shared" si="1"/>
        <v>72.52</v>
      </c>
    </row>
    <row r="25" customHeight="1" spans="1:8">
      <c r="A25" s="9">
        <v>23</v>
      </c>
      <c r="B25" s="9" t="str">
        <f>"杨晗"</f>
        <v>杨晗</v>
      </c>
      <c r="C25" s="26" t="s">
        <v>9</v>
      </c>
      <c r="D25" s="9">
        <v>23</v>
      </c>
      <c r="E25" s="9">
        <v>71.6</v>
      </c>
      <c r="F25" s="10">
        <v>1.01</v>
      </c>
      <c r="G25" s="10">
        <f t="shared" si="0"/>
        <v>72.316</v>
      </c>
      <c r="H25" s="10">
        <f t="shared" si="1"/>
        <v>72.32</v>
      </c>
    </row>
    <row r="26" customHeight="1" spans="1:8">
      <c r="A26" s="9">
        <v>24</v>
      </c>
      <c r="B26" s="9" t="str">
        <f>"马常忠"</f>
        <v>马常忠</v>
      </c>
      <c r="C26" s="26" t="s">
        <v>9</v>
      </c>
      <c r="D26" s="9">
        <v>1</v>
      </c>
      <c r="E26" s="9">
        <v>72.8</v>
      </c>
      <c r="F26" s="10">
        <v>0.99</v>
      </c>
      <c r="G26" s="10">
        <f t="shared" si="0"/>
        <v>72.072</v>
      </c>
      <c r="H26" s="10">
        <f t="shared" si="1"/>
        <v>72.07</v>
      </c>
    </row>
    <row r="27" customHeight="1" spans="1:8">
      <c r="A27" s="9">
        <v>25</v>
      </c>
      <c r="B27" s="9" t="str">
        <f>"张明慧"</f>
        <v>张明慧</v>
      </c>
      <c r="C27" s="26" t="s">
        <v>9</v>
      </c>
      <c r="D27" s="9">
        <v>21</v>
      </c>
      <c r="E27" s="9">
        <v>70.6</v>
      </c>
      <c r="F27" s="10">
        <v>1.01</v>
      </c>
      <c r="G27" s="10">
        <f t="shared" si="0"/>
        <v>71.306</v>
      </c>
      <c r="H27" s="10">
        <f t="shared" si="1"/>
        <v>71.31</v>
      </c>
    </row>
    <row r="28" customHeight="1" spans="1:8">
      <c r="A28" s="9">
        <v>26</v>
      </c>
      <c r="B28" s="27" t="str">
        <f>"周琼"</f>
        <v>周琼</v>
      </c>
      <c r="C28" s="26" t="s">
        <v>9</v>
      </c>
      <c r="D28" s="5">
        <v>24</v>
      </c>
      <c r="E28" s="5">
        <v>71.3</v>
      </c>
      <c r="F28" s="10">
        <v>0.99</v>
      </c>
      <c r="G28" s="10">
        <f t="shared" si="0"/>
        <v>70.587</v>
      </c>
      <c r="H28" s="10">
        <f t="shared" si="1"/>
        <v>70.59</v>
      </c>
    </row>
    <row r="29" customHeight="1" spans="1:8">
      <c r="A29" s="9">
        <v>27</v>
      </c>
      <c r="B29" s="28" t="str">
        <f>"王一诺"</f>
        <v>王一诺</v>
      </c>
      <c r="C29" s="26" t="s">
        <v>9</v>
      </c>
      <c r="D29" s="9">
        <v>20</v>
      </c>
      <c r="E29" s="9">
        <v>68.4</v>
      </c>
      <c r="F29" s="10">
        <v>1.01</v>
      </c>
      <c r="G29" s="10">
        <f t="shared" si="0"/>
        <v>69.084</v>
      </c>
      <c r="H29" s="10">
        <f t="shared" si="1"/>
        <v>69.08</v>
      </c>
    </row>
    <row r="30" customHeight="1" spans="1:8">
      <c r="A30" s="9">
        <v>28</v>
      </c>
      <c r="B30" s="28" t="str">
        <f>"汪彦荣"</f>
        <v>汪彦荣</v>
      </c>
      <c r="C30" s="26" t="s">
        <v>9</v>
      </c>
      <c r="D30" s="9">
        <v>19</v>
      </c>
      <c r="E30" s="9">
        <v>67.4</v>
      </c>
      <c r="F30" s="10">
        <v>1.01</v>
      </c>
      <c r="G30" s="10">
        <f t="shared" si="0"/>
        <v>68.074</v>
      </c>
      <c r="H30" s="10">
        <f t="shared" si="1"/>
        <v>68.07</v>
      </c>
    </row>
    <row r="31" customHeight="1" spans="1:8">
      <c r="A31" s="9">
        <v>29</v>
      </c>
      <c r="B31" s="28" t="str">
        <f>"刘昱乾"</f>
        <v>刘昱乾</v>
      </c>
      <c r="C31" s="26" t="s">
        <v>9</v>
      </c>
      <c r="D31" s="9">
        <v>15</v>
      </c>
      <c r="E31" s="9">
        <v>68.5</v>
      </c>
      <c r="F31" s="10">
        <v>0.99</v>
      </c>
      <c r="G31" s="10">
        <f t="shared" si="0"/>
        <v>67.815</v>
      </c>
      <c r="H31" s="10">
        <f t="shared" si="1"/>
        <v>67.82</v>
      </c>
    </row>
    <row r="32" customHeight="1" spans="1:8">
      <c r="A32" s="9">
        <v>30</v>
      </c>
      <c r="B32" s="28" t="str">
        <f>"张依晴"</f>
        <v>张依晴</v>
      </c>
      <c r="C32" s="26" t="s">
        <v>9</v>
      </c>
      <c r="D32" s="9">
        <v>4</v>
      </c>
      <c r="E32" s="9">
        <v>67.9</v>
      </c>
      <c r="F32" s="10">
        <v>0.99</v>
      </c>
      <c r="G32" s="10">
        <f t="shared" si="0"/>
        <v>67.221</v>
      </c>
      <c r="H32" s="10">
        <f t="shared" si="1"/>
        <v>67.22</v>
      </c>
    </row>
    <row r="33" customHeight="1" spans="1:8">
      <c r="A33" s="9">
        <v>31</v>
      </c>
      <c r="B33" s="28" t="str">
        <f>"刘帅"</f>
        <v>刘帅</v>
      </c>
      <c r="C33" s="26" t="s">
        <v>9</v>
      </c>
      <c r="D33" s="9">
        <v>7</v>
      </c>
      <c r="E33" s="9">
        <v>64</v>
      </c>
      <c r="F33" s="10">
        <v>1.01</v>
      </c>
      <c r="G33" s="10">
        <f t="shared" si="0"/>
        <v>64.64</v>
      </c>
      <c r="H33" s="10">
        <f t="shared" si="1"/>
        <v>64.64</v>
      </c>
    </row>
    <row r="34" customHeight="1" spans="1:8">
      <c r="A34" s="9">
        <v>32</v>
      </c>
      <c r="B34" s="28" t="str">
        <f>"巫雅洁"</f>
        <v>巫雅洁</v>
      </c>
      <c r="C34" s="26" t="s">
        <v>9</v>
      </c>
      <c r="D34" s="9">
        <v>2</v>
      </c>
      <c r="E34" s="9">
        <v>65</v>
      </c>
      <c r="F34" s="10">
        <v>0.99</v>
      </c>
      <c r="G34" s="10">
        <f t="shared" si="0"/>
        <v>64.35</v>
      </c>
      <c r="H34" s="10">
        <f t="shared" si="1"/>
        <v>64.35</v>
      </c>
    </row>
    <row r="35" customHeight="1" spans="1:8">
      <c r="A35" s="9">
        <v>33</v>
      </c>
      <c r="B35" s="28" t="str">
        <f>"刘心宸"</f>
        <v>刘心宸</v>
      </c>
      <c r="C35" s="26" t="s">
        <v>9</v>
      </c>
      <c r="D35" s="9">
        <v>18</v>
      </c>
      <c r="E35" s="9">
        <v>61.4</v>
      </c>
      <c r="F35" s="10">
        <v>0.99</v>
      </c>
      <c r="G35" s="10">
        <f t="shared" si="0"/>
        <v>60.786</v>
      </c>
      <c r="H35" s="10">
        <f t="shared" si="1"/>
        <v>60.79</v>
      </c>
    </row>
    <row r="36" customHeight="1" spans="1:8">
      <c r="A36" s="9">
        <v>34</v>
      </c>
      <c r="B36" s="28" t="str">
        <f>"朱晓东"</f>
        <v>朱晓东</v>
      </c>
      <c r="C36" s="26" t="s">
        <v>9</v>
      </c>
      <c r="D36" s="9">
        <v>9</v>
      </c>
      <c r="E36" s="9" t="s">
        <v>10</v>
      </c>
      <c r="F36" s="10">
        <v>1.01</v>
      </c>
      <c r="G36" s="9" t="s">
        <v>10</v>
      </c>
      <c r="H36" s="9" t="s">
        <v>10</v>
      </c>
    </row>
    <row r="37" customHeight="1" spans="1:8">
      <c r="A37" s="9">
        <v>35</v>
      </c>
      <c r="B37" s="28" t="str">
        <f>"徐诗琪"</f>
        <v>徐诗琪</v>
      </c>
      <c r="C37" s="26" t="s">
        <v>9</v>
      </c>
      <c r="D37" s="9"/>
      <c r="E37" s="9" t="s">
        <v>11</v>
      </c>
      <c r="F37" s="10">
        <v>1.01</v>
      </c>
      <c r="G37" s="9" t="s">
        <v>11</v>
      </c>
      <c r="H37" s="9" t="s">
        <v>11</v>
      </c>
    </row>
    <row r="38" customHeight="1" spans="1:8">
      <c r="A38" s="9">
        <v>36</v>
      </c>
      <c r="B38" s="28" t="str">
        <f>"刘露玉"</f>
        <v>刘露玉</v>
      </c>
      <c r="C38" s="26" t="s">
        <v>9</v>
      </c>
      <c r="D38" s="9"/>
      <c r="E38" s="9" t="s">
        <v>11</v>
      </c>
      <c r="F38" s="10">
        <v>1.01</v>
      </c>
      <c r="G38" s="9" t="s">
        <v>11</v>
      </c>
      <c r="H38" s="9" t="s">
        <v>11</v>
      </c>
    </row>
    <row r="39" customHeight="1" spans="1:8">
      <c r="A39" s="9">
        <v>37</v>
      </c>
      <c r="B39" s="28" t="str">
        <f>"潘璨"</f>
        <v>潘璨</v>
      </c>
      <c r="C39" s="26" t="s">
        <v>9</v>
      </c>
      <c r="D39" s="9"/>
      <c r="E39" s="9" t="s">
        <v>11</v>
      </c>
      <c r="F39" s="10">
        <v>1.01</v>
      </c>
      <c r="G39" s="9" t="s">
        <v>11</v>
      </c>
      <c r="H39" s="9" t="s">
        <v>11</v>
      </c>
    </row>
    <row r="40" customHeight="1" spans="1:8">
      <c r="A40" s="9">
        <v>38</v>
      </c>
      <c r="B40" s="28" t="str">
        <f>"王祁鑫"</f>
        <v>王祁鑫</v>
      </c>
      <c r="C40" s="26" t="s">
        <v>9</v>
      </c>
      <c r="D40" s="9"/>
      <c r="E40" s="9" t="s">
        <v>11</v>
      </c>
      <c r="F40" s="10">
        <v>1.01</v>
      </c>
      <c r="G40" s="9" t="s">
        <v>11</v>
      </c>
      <c r="H40" s="9" t="s">
        <v>11</v>
      </c>
    </row>
    <row r="41" customHeight="1" spans="1:8">
      <c r="A41" s="9">
        <v>39</v>
      </c>
      <c r="B41" s="28" t="str">
        <f>"刘震瀚"</f>
        <v>刘震瀚</v>
      </c>
      <c r="C41" s="26" t="s">
        <v>9</v>
      </c>
      <c r="D41" s="9"/>
      <c r="E41" s="9" t="s">
        <v>11</v>
      </c>
      <c r="F41" s="10">
        <v>1.01</v>
      </c>
      <c r="G41" s="9" t="s">
        <v>11</v>
      </c>
      <c r="H41" s="9" t="s">
        <v>11</v>
      </c>
    </row>
    <row r="42" customHeight="1" spans="1:8">
      <c r="A42" s="9">
        <v>40</v>
      </c>
      <c r="B42" s="28" t="str">
        <f>"卢子颖"</f>
        <v>卢子颖</v>
      </c>
      <c r="C42" s="26" t="s">
        <v>9</v>
      </c>
      <c r="D42" s="9"/>
      <c r="E42" s="9" t="s">
        <v>11</v>
      </c>
      <c r="F42" s="10">
        <v>1.01</v>
      </c>
      <c r="G42" s="9" t="s">
        <v>11</v>
      </c>
      <c r="H42" s="9" t="s">
        <v>11</v>
      </c>
    </row>
    <row r="43" customHeight="1" spans="1:8">
      <c r="A43" s="9">
        <v>41</v>
      </c>
      <c r="B43" s="28" t="str">
        <f>"王雪雪"</f>
        <v>王雪雪</v>
      </c>
      <c r="C43" s="26" t="s">
        <v>9</v>
      </c>
      <c r="D43" s="9"/>
      <c r="E43" s="9" t="s">
        <v>11</v>
      </c>
      <c r="F43" s="10">
        <v>1.01</v>
      </c>
      <c r="G43" s="9" t="s">
        <v>11</v>
      </c>
      <c r="H43" s="9" t="s">
        <v>11</v>
      </c>
    </row>
    <row r="44" customHeight="1" spans="1:8">
      <c r="A44" s="9">
        <v>42</v>
      </c>
      <c r="B44" s="28" t="str">
        <f>"吴艳云"</f>
        <v>吴艳云</v>
      </c>
      <c r="C44" s="26" t="s">
        <v>9</v>
      </c>
      <c r="D44" s="9">
        <v>5</v>
      </c>
      <c r="E44" s="9" t="s">
        <v>10</v>
      </c>
      <c r="F44" s="10">
        <v>0.99</v>
      </c>
      <c r="G44" s="9" t="s">
        <v>10</v>
      </c>
      <c r="H44" s="9" t="s">
        <v>10</v>
      </c>
    </row>
    <row r="45" customHeight="1" spans="1:8">
      <c r="A45" s="9">
        <v>43</v>
      </c>
      <c r="B45" s="28" t="str">
        <f>"许鹏宇"</f>
        <v>许鹏宇</v>
      </c>
      <c r="C45" s="26" t="s">
        <v>9</v>
      </c>
      <c r="D45" s="9"/>
      <c r="E45" s="9" t="s">
        <v>11</v>
      </c>
      <c r="F45" s="10">
        <v>0.99</v>
      </c>
      <c r="G45" s="9" t="s">
        <v>11</v>
      </c>
      <c r="H45" s="9" t="s">
        <v>11</v>
      </c>
    </row>
    <row r="46" customHeight="1" spans="1:8">
      <c r="A46" s="9">
        <v>44</v>
      </c>
      <c r="B46" s="28" t="str">
        <f>"刘戈文"</f>
        <v>刘戈文</v>
      </c>
      <c r="C46" s="26" t="s">
        <v>9</v>
      </c>
      <c r="D46" s="9"/>
      <c r="E46" s="9" t="s">
        <v>11</v>
      </c>
      <c r="F46" s="10">
        <v>0.99</v>
      </c>
      <c r="G46" s="9" t="s">
        <v>11</v>
      </c>
      <c r="H46" s="9" t="s">
        <v>11</v>
      </c>
    </row>
    <row r="47" customHeight="1" spans="1:8">
      <c r="A47" s="9">
        <v>45</v>
      </c>
      <c r="B47" s="28" t="str">
        <f>"武文华"</f>
        <v>武文华</v>
      </c>
      <c r="C47" s="26" t="s">
        <v>9</v>
      </c>
      <c r="D47" s="9"/>
      <c r="E47" s="9" t="s">
        <v>11</v>
      </c>
      <c r="F47" s="10">
        <v>0.99</v>
      </c>
      <c r="G47" s="9" t="s">
        <v>11</v>
      </c>
      <c r="H47" s="9" t="s">
        <v>11</v>
      </c>
    </row>
    <row r="48" customHeight="1" spans="1:8">
      <c r="A48" s="9">
        <v>46</v>
      </c>
      <c r="B48" s="28" t="str">
        <f>"褚佳虎"</f>
        <v>褚佳虎</v>
      </c>
      <c r="C48" s="26" t="s">
        <v>9</v>
      </c>
      <c r="D48" s="9"/>
      <c r="E48" s="9" t="s">
        <v>11</v>
      </c>
      <c r="F48" s="10">
        <v>0.99</v>
      </c>
      <c r="G48" s="9" t="s">
        <v>11</v>
      </c>
      <c r="H48" s="9" t="s">
        <v>11</v>
      </c>
    </row>
    <row r="49" customHeight="1" spans="1:8">
      <c r="A49" s="9">
        <v>47</v>
      </c>
      <c r="B49" s="28" t="str">
        <f>"贾洪达"</f>
        <v>贾洪达</v>
      </c>
      <c r="C49" s="26" t="s">
        <v>9</v>
      </c>
      <c r="D49" s="9"/>
      <c r="E49" s="9" t="s">
        <v>11</v>
      </c>
      <c r="F49" s="10">
        <v>0.99</v>
      </c>
      <c r="G49" s="9" t="s">
        <v>11</v>
      </c>
      <c r="H49" s="9" t="s">
        <v>11</v>
      </c>
    </row>
    <row r="50" customHeight="1" spans="1:8">
      <c r="A50" s="9">
        <v>48</v>
      </c>
      <c r="B50" s="28" t="str">
        <f>"陈宇珂"</f>
        <v>陈宇珂</v>
      </c>
      <c r="C50" s="26" t="s">
        <v>9</v>
      </c>
      <c r="D50" s="9"/>
      <c r="E50" s="9" t="s">
        <v>11</v>
      </c>
      <c r="F50" s="10">
        <v>0.99</v>
      </c>
      <c r="G50" s="9" t="s">
        <v>11</v>
      </c>
      <c r="H50" s="9" t="s">
        <v>11</v>
      </c>
    </row>
  </sheetData>
  <sortState ref="A3:K50">
    <sortCondition ref="H3:H50" descending="1"/>
  </sortState>
  <mergeCells count="1">
    <mergeCell ref="A1:H1"/>
  </mergeCells>
  <printOptions horizontalCentered="1"/>
  <pageMargins left="0" right="0" top="1" bottom="1" header="0.5" footer="0.5"/>
  <pageSetup paperSize="9" scale="8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tabSelected="1" workbookViewId="0">
      <selection activeCell="I8" sqref="I8"/>
    </sheetView>
  </sheetViews>
  <sheetFormatPr defaultColWidth="9" defaultRowHeight="30" customHeight="1" outlineLevelRow="5" outlineLevelCol="4"/>
  <cols>
    <col min="1" max="1" width="13.125" style="14" customWidth="1"/>
    <col min="2" max="2" width="21" style="14" customWidth="1"/>
    <col min="3" max="3" width="26.625" style="14" customWidth="1"/>
    <col min="4" max="4" width="17.625" style="14" customWidth="1"/>
    <col min="5" max="5" width="21" style="14" customWidth="1"/>
    <col min="6" max="16384" width="9" style="14"/>
  </cols>
  <sheetData>
    <row r="1" ht="57" customHeight="1" spans="1:5">
      <c r="A1" s="15" t="s">
        <v>0</v>
      </c>
      <c r="B1" s="15"/>
      <c r="C1" s="15"/>
      <c r="D1" s="15"/>
      <c r="E1" s="15"/>
    </row>
    <row r="2" customHeight="1" spans="1:5">
      <c r="A2" s="16" t="s">
        <v>1</v>
      </c>
      <c r="B2" s="16" t="s">
        <v>2</v>
      </c>
      <c r="C2" s="16" t="s">
        <v>3</v>
      </c>
      <c r="D2" s="17" t="s">
        <v>4</v>
      </c>
      <c r="E2" s="18" t="s">
        <v>12</v>
      </c>
    </row>
    <row r="3" customHeight="1" spans="1:5">
      <c r="A3" s="19">
        <v>1</v>
      </c>
      <c r="B3" s="20" t="s">
        <v>13</v>
      </c>
      <c r="C3" s="21" t="s">
        <v>9</v>
      </c>
      <c r="D3" s="8">
        <v>21</v>
      </c>
      <c r="E3" s="8">
        <v>78.16</v>
      </c>
    </row>
    <row r="4" customHeight="1" spans="1:5">
      <c r="A4" s="19">
        <v>2</v>
      </c>
      <c r="B4" s="20" t="s">
        <v>14</v>
      </c>
      <c r="C4" s="21" t="s">
        <v>9</v>
      </c>
      <c r="D4" s="8">
        <v>26</v>
      </c>
      <c r="E4" s="8">
        <v>78.04</v>
      </c>
    </row>
    <row r="5" customHeight="1" spans="1:5">
      <c r="A5" s="22">
        <v>3</v>
      </c>
      <c r="B5" s="22" t="s">
        <v>15</v>
      </c>
      <c r="C5" s="22" t="s">
        <v>9</v>
      </c>
      <c r="D5" s="10">
        <v>7</v>
      </c>
      <c r="E5" s="10">
        <v>75.36</v>
      </c>
    </row>
    <row r="6" customHeight="1" spans="1:5">
      <c r="A6" s="19">
        <v>4</v>
      </c>
      <c r="B6" s="23" t="s">
        <v>16</v>
      </c>
      <c r="C6" s="24" t="s">
        <v>9</v>
      </c>
      <c r="D6" s="13"/>
      <c r="E6" s="13" t="s">
        <v>11</v>
      </c>
    </row>
  </sheetData>
  <mergeCells count="1">
    <mergeCell ref="A1:E1"/>
  </mergeCells>
  <printOptions horizontalCentered="1"/>
  <pageMargins left="0" right="0" top="1" bottom="1" header="0.5" footer="0.5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C12" sqref="C12"/>
    </sheetView>
  </sheetViews>
  <sheetFormatPr defaultColWidth="9" defaultRowHeight="13.5" outlineLevelRow="5" outlineLevelCol="7"/>
  <cols>
    <col min="2" max="2" width="10" customWidth="1"/>
    <col min="3" max="3" width="21.5" customWidth="1"/>
    <col min="5" max="5" width="26.5" customWidth="1"/>
    <col min="6" max="6" width="14.125" customWidth="1"/>
    <col min="8" max="8" width="11.125" customWidth="1"/>
  </cols>
  <sheetData>
    <row r="1" ht="3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2" customHeight="1" spans="1:8">
      <c r="A2" s="2" t="s">
        <v>1</v>
      </c>
      <c r="B2" s="2" t="s">
        <v>2</v>
      </c>
      <c r="C2" s="2" t="s">
        <v>17</v>
      </c>
      <c r="D2" s="2" t="s">
        <v>18</v>
      </c>
      <c r="E2" s="2" t="s">
        <v>3</v>
      </c>
      <c r="F2" s="2" t="s">
        <v>19</v>
      </c>
      <c r="G2" s="3" t="s">
        <v>4</v>
      </c>
      <c r="H2" s="4" t="s">
        <v>12</v>
      </c>
    </row>
    <row r="3" ht="22" customHeight="1" spans="1:8">
      <c r="A3" s="5">
        <v>2</v>
      </c>
      <c r="B3" s="6" t="str">
        <f>"张铭"</f>
        <v>张铭</v>
      </c>
      <c r="C3" s="7" t="str">
        <f>"341322199804126819"</f>
        <v>341322199804126819</v>
      </c>
      <c r="D3" s="7" t="str">
        <f>"男"</f>
        <v>男</v>
      </c>
      <c r="E3" s="7" t="s">
        <v>20</v>
      </c>
      <c r="F3" s="7" t="str">
        <f>"17855596089"</f>
        <v>17855596089</v>
      </c>
      <c r="G3" s="8">
        <v>21</v>
      </c>
      <c r="H3" s="8">
        <v>78.16</v>
      </c>
    </row>
    <row r="4" ht="22" customHeight="1" spans="1:8">
      <c r="A4" s="5">
        <v>1</v>
      </c>
      <c r="B4" s="6" t="str">
        <f>"杨娜娜"</f>
        <v>杨娜娜</v>
      </c>
      <c r="C4" s="7" t="str">
        <f>"340321199007176541"</f>
        <v>340321199007176541</v>
      </c>
      <c r="D4" s="7" t="str">
        <f>"女"</f>
        <v>女</v>
      </c>
      <c r="E4" s="7" t="s">
        <v>20</v>
      </c>
      <c r="F4" s="7" t="str">
        <f>"15655241059"</f>
        <v>15655241059</v>
      </c>
      <c r="G4" s="8">
        <v>26</v>
      </c>
      <c r="H4" s="8">
        <v>78.04</v>
      </c>
    </row>
    <row r="5" ht="22" customHeight="1" spans="1:8">
      <c r="A5" s="9">
        <v>4</v>
      </c>
      <c r="B5" s="9" t="str">
        <f>"顾晓"</f>
        <v>顾晓</v>
      </c>
      <c r="C5" s="9" t="str">
        <f>"340304199904050029"</f>
        <v>340304199904050029</v>
      </c>
      <c r="D5" s="9" t="str">
        <f>"女"</f>
        <v>女</v>
      </c>
      <c r="E5" s="7" t="s">
        <v>20</v>
      </c>
      <c r="F5" s="9" t="str">
        <f>"18895650650"</f>
        <v>18895650650</v>
      </c>
      <c r="G5" s="10">
        <v>7</v>
      </c>
      <c r="H5" s="10">
        <v>75.36</v>
      </c>
    </row>
    <row r="6" ht="22" customHeight="1" spans="1:8">
      <c r="A6" s="5">
        <v>3</v>
      </c>
      <c r="B6" s="11" t="str">
        <f>"丁明琪"</f>
        <v>丁明琪</v>
      </c>
      <c r="C6" s="12" t="str">
        <f>"321003200211070625"</f>
        <v>321003200211070625</v>
      </c>
      <c r="D6" s="12" t="str">
        <f>"女"</f>
        <v>女</v>
      </c>
      <c r="E6" s="7" t="s">
        <v>20</v>
      </c>
      <c r="F6" s="12" t="str">
        <f>"15366850381"</f>
        <v>15366850381</v>
      </c>
      <c r="G6" s="13"/>
      <c r="H6" s="13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区老年大学</vt:lpstr>
      <vt:lpstr>区老年大学-汉语言文学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小金巳</cp:lastModifiedBy>
  <dcterms:created xsi:type="dcterms:W3CDTF">2024-07-01T00:17:00Z</dcterms:created>
  <dcterms:modified xsi:type="dcterms:W3CDTF">2024-07-08T23:40:43Z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8FA2CB5A18DB46158223BCCE24A6D579_13</vt:lpwstr>
  </property>
  <property fmtid="{D5CDD505-2E9C-101B-9397-08002B2CF9AE}" pid="3" name="KSOProductBuildVer">
    <vt:lpwstr>2052-12.1.0.16929</vt:lpwstr>
  </property>
</Properties>
</file>