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固镇县中小学教师公开招聘拟入围体检人员名单（小学）" sheetId="1" r:id="rId1"/>
  </sheets>
  <definedNames>
    <definedName name="_xlnm.Print_Titles" localSheetId="0">'2023年固镇县中小学教师公开招聘拟入围体检人员名单（小学）'!$1:$2</definedName>
  </definedNames>
  <calcPr fullCalcOnLoad="1"/>
</workbook>
</file>

<file path=xl/sharedStrings.xml><?xml version="1.0" encoding="utf-8"?>
<sst xmlns="http://schemas.openxmlformats.org/spreadsheetml/2006/main" count="212" uniqueCount="29">
  <si>
    <t>2023年固镇县中小学教师公开招聘拟入围体检人员名单（小学）</t>
  </si>
  <si>
    <t>序号</t>
  </si>
  <si>
    <t>准考证号</t>
  </si>
  <si>
    <t>岗位代码</t>
  </si>
  <si>
    <t>岗位名称</t>
  </si>
  <si>
    <t>《学科专业知识》</t>
  </si>
  <si>
    <t>《教育综合知识》</t>
  </si>
  <si>
    <t>笔试合
成成绩</t>
  </si>
  <si>
    <t>专业测试成绩</t>
  </si>
  <si>
    <t>总成绩</t>
  </si>
  <si>
    <t>体检组别</t>
  </si>
  <si>
    <t>备注</t>
  </si>
  <si>
    <t>小学数学A组</t>
  </si>
  <si>
    <t>小学数学B组</t>
  </si>
  <si>
    <t>小学数学C组</t>
  </si>
  <si>
    <t>小学数学D组</t>
  </si>
  <si>
    <t>小学英语A组</t>
  </si>
  <si>
    <t>小学英语B组</t>
  </si>
  <si>
    <t>小学英语C组</t>
  </si>
  <si>
    <t>小学体育A组</t>
  </si>
  <si>
    <t>小学体育B组</t>
  </si>
  <si>
    <t>小学美术</t>
  </si>
  <si>
    <t>小学语文A组</t>
  </si>
  <si>
    <t>小学语文B组</t>
  </si>
  <si>
    <t>小学语文C组</t>
  </si>
  <si>
    <t>小学语文D组</t>
  </si>
  <si>
    <t>小学音乐</t>
  </si>
  <si>
    <t>小学科学</t>
  </si>
  <si>
    <t>特殊教育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</si>
</sst>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workbookViewId="0" topLeftCell="A1">
      <selection activeCell="F2" sqref="F2"/>
    </sheetView>
  </sheetViews>
  <sheetFormatPr defaultColWidth="9.00390625" defaultRowHeight="14.25" customHeight="1"/>
  <cols>
    <col min="1" max="1" width="3.625" style="2" customWidth="1"/>
    <col min="2" max="2" width="9.25390625" style="2" customWidth="1"/>
    <col min="3" max="3" width="8.625" style="2" customWidth="1"/>
    <col min="4" max="4" width="13.00390625" style="3" customWidth="1"/>
    <col min="5" max="5" width="10.375" style="2" customWidth="1"/>
    <col min="6" max="6" width="10.00390625" style="2" customWidth="1"/>
    <col min="7" max="7" width="9.125" style="4" customWidth="1"/>
    <col min="8" max="8" width="9.125" style="5" customWidth="1"/>
    <col min="9" max="9" width="8.375" style="6" customWidth="1"/>
    <col min="10" max="10" width="5.75390625" style="2" customWidth="1"/>
    <col min="11" max="11" width="5.875" style="7" customWidth="1"/>
    <col min="12" max="16384" width="9.00390625" style="8" customWidth="1"/>
  </cols>
  <sheetData>
    <row r="1" spans="1:11" ht="36" customHeight="1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  <c r="K1" s="15"/>
    </row>
    <row r="2" spans="1:11" s="1" customFormat="1" ht="43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6" t="s">
        <v>11</v>
      </c>
    </row>
    <row r="3" spans="1:11" ht="15.75" customHeight="1">
      <c r="A3" s="12">
        <v>1</v>
      </c>
      <c r="B3" s="12" t="str">
        <f>"23040522"</f>
        <v>23040522</v>
      </c>
      <c r="C3" s="12" t="str">
        <f>"230205"</f>
        <v>230205</v>
      </c>
      <c r="D3" s="13" t="s">
        <v>12</v>
      </c>
      <c r="E3" s="12">
        <v>93</v>
      </c>
      <c r="F3" s="12">
        <v>84.5</v>
      </c>
      <c r="G3" s="12">
        <f aca="true" t="shared" si="0" ref="G3:G66">E3*0.6+F3*0.4</f>
        <v>89.6</v>
      </c>
      <c r="H3" s="14">
        <v>86.6</v>
      </c>
      <c r="I3" s="14">
        <f aca="true" t="shared" si="1" ref="I3:I66">G3/1.2*0.3+H3*0.7</f>
        <v>83.02</v>
      </c>
      <c r="J3" s="17">
        <v>1</v>
      </c>
      <c r="K3" s="18"/>
    </row>
    <row r="4" spans="1:11" ht="15.75" customHeight="1">
      <c r="A4" s="12">
        <v>2</v>
      </c>
      <c r="B4" s="12" t="str">
        <f>"23040512"</f>
        <v>23040512</v>
      </c>
      <c r="C4" s="12" t="str">
        <f>"230205"</f>
        <v>230205</v>
      </c>
      <c r="D4" s="13" t="s">
        <v>12</v>
      </c>
      <c r="E4" s="12">
        <v>108</v>
      </c>
      <c r="F4" s="12">
        <v>58.5</v>
      </c>
      <c r="G4" s="12">
        <f t="shared" si="0"/>
        <v>88.2</v>
      </c>
      <c r="H4" s="14">
        <v>82.2</v>
      </c>
      <c r="I4" s="14">
        <f t="shared" si="1"/>
        <v>79.59</v>
      </c>
      <c r="J4" s="17">
        <v>1</v>
      </c>
      <c r="K4" s="18"/>
    </row>
    <row r="5" spans="1:11" ht="15.75" customHeight="1">
      <c r="A5" s="12">
        <v>3</v>
      </c>
      <c r="B5" s="12" t="str">
        <f>"23040416"</f>
        <v>23040416</v>
      </c>
      <c r="C5" s="12" t="str">
        <f>"230205"</f>
        <v>230205</v>
      </c>
      <c r="D5" s="13" t="s">
        <v>12</v>
      </c>
      <c r="E5" s="12">
        <v>95</v>
      </c>
      <c r="F5" s="12">
        <v>74.5</v>
      </c>
      <c r="G5" s="12">
        <f t="shared" si="0"/>
        <v>86.8</v>
      </c>
      <c r="H5" s="14">
        <v>82.2</v>
      </c>
      <c r="I5" s="14">
        <f t="shared" si="1"/>
        <v>79.24</v>
      </c>
      <c r="J5" s="17">
        <v>1</v>
      </c>
      <c r="K5" s="18"/>
    </row>
    <row r="6" spans="1:11" ht="15.75" customHeight="1">
      <c r="A6" s="12">
        <v>4</v>
      </c>
      <c r="B6" s="12" t="str">
        <f>"23041316"</f>
        <v>23041316</v>
      </c>
      <c r="C6" s="12" t="str">
        <f>"230206"</f>
        <v>230206</v>
      </c>
      <c r="D6" s="13" t="s">
        <v>13</v>
      </c>
      <c r="E6" s="12">
        <v>96</v>
      </c>
      <c r="F6" s="12">
        <v>80.5</v>
      </c>
      <c r="G6" s="12">
        <f t="shared" si="0"/>
        <v>89.8</v>
      </c>
      <c r="H6" s="14">
        <v>85.8</v>
      </c>
      <c r="I6" s="14">
        <f t="shared" si="1"/>
        <v>82.50999999999999</v>
      </c>
      <c r="J6" s="17">
        <v>1</v>
      </c>
      <c r="K6" s="18"/>
    </row>
    <row r="7" spans="1:11" ht="15.75" customHeight="1">
      <c r="A7" s="12">
        <v>5</v>
      </c>
      <c r="B7" s="12" t="str">
        <f>"23041315"</f>
        <v>23041315</v>
      </c>
      <c r="C7" s="12" t="str">
        <f>"230206"</f>
        <v>230206</v>
      </c>
      <c r="D7" s="13" t="s">
        <v>13</v>
      </c>
      <c r="E7" s="12">
        <v>86</v>
      </c>
      <c r="F7" s="12">
        <v>98</v>
      </c>
      <c r="G7" s="12">
        <f t="shared" si="0"/>
        <v>90.80000000000001</v>
      </c>
      <c r="H7" s="14">
        <v>84.8</v>
      </c>
      <c r="I7" s="14">
        <f t="shared" si="1"/>
        <v>82.06</v>
      </c>
      <c r="J7" s="17">
        <v>1</v>
      </c>
      <c r="K7" s="18"/>
    </row>
    <row r="8" spans="1:11" ht="15.75" customHeight="1">
      <c r="A8" s="12">
        <v>6</v>
      </c>
      <c r="B8" s="12" t="str">
        <f>"23042021"</f>
        <v>23042021</v>
      </c>
      <c r="C8" s="12" t="str">
        <f>"230206"</f>
        <v>230206</v>
      </c>
      <c r="D8" s="13" t="s">
        <v>13</v>
      </c>
      <c r="E8" s="12">
        <v>90</v>
      </c>
      <c r="F8" s="12">
        <v>92</v>
      </c>
      <c r="G8" s="12">
        <f t="shared" si="0"/>
        <v>90.80000000000001</v>
      </c>
      <c r="H8" s="14">
        <v>84.6</v>
      </c>
      <c r="I8" s="14">
        <f t="shared" si="1"/>
        <v>81.92</v>
      </c>
      <c r="J8" s="17">
        <v>1</v>
      </c>
      <c r="K8" s="18"/>
    </row>
    <row r="9" spans="1:11" ht="15.75" customHeight="1">
      <c r="A9" s="12">
        <v>7</v>
      </c>
      <c r="B9" s="12" t="str">
        <f>"23041704"</f>
        <v>23041704</v>
      </c>
      <c r="C9" s="12" t="str">
        <f>"230206"</f>
        <v>230206</v>
      </c>
      <c r="D9" s="13" t="s">
        <v>13</v>
      </c>
      <c r="E9" s="12">
        <v>97</v>
      </c>
      <c r="F9" s="12">
        <v>79</v>
      </c>
      <c r="G9" s="12">
        <f t="shared" si="0"/>
        <v>89.8</v>
      </c>
      <c r="H9" s="14">
        <v>84.8</v>
      </c>
      <c r="I9" s="14">
        <f t="shared" si="1"/>
        <v>81.80999999999999</v>
      </c>
      <c r="J9" s="17">
        <v>1</v>
      </c>
      <c r="K9" s="18"/>
    </row>
    <row r="10" spans="1:11" ht="15.75" customHeight="1">
      <c r="A10" s="12">
        <v>8</v>
      </c>
      <c r="B10" s="12" t="str">
        <f>"23043125"</f>
        <v>23043125</v>
      </c>
      <c r="C10" s="12" t="str">
        <f>"230207"</f>
        <v>230207</v>
      </c>
      <c r="D10" s="13" t="s">
        <v>14</v>
      </c>
      <c r="E10" s="12">
        <v>96</v>
      </c>
      <c r="F10" s="12">
        <v>98.5</v>
      </c>
      <c r="G10" s="12">
        <f t="shared" si="0"/>
        <v>97</v>
      </c>
      <c r="H10" s="14">
        <v>86</v>
      </c>
      <c r="I10" s="14">
        <f t="shared" si="1"/>
        <v>84.45</v>
      </c>
      <c r="J10" s="17">
        <v>1</v>
      </c>
      <c r="K10" s="18"/>
    </row>
    <row r="11" spans="1:11" ht="15.75" customHeight="1">
      <c r="A11" s="12">
        <v>9</v>
      </c>
      <c r="B11" s="12" t="str">
        <f>"23043216"</f>
        <v>23043216</v>
      </c>
      <c r="C11" s="12" t="str">
        <f>"230207"</f>
        <v>230207</v>
      </c>
      <c r="D11" s="13" t="s">
        <v>14</v>
      </c>
      <c r="E11" s="12">
        <v>98</v>
      </c>
      <c r="F11" s="12">
        <v>94</v>
      </c>
      <c r="G11" s="12">
        <f t="shared" si="0"/>
        <v>96.4</v>
      </c>
      <c r="H11" s="14">
        <v>85.2</v>
      </c>
      <c r="I11" s="14">
        <f t="shared" si="1"/>
        <v>83.74000000000001</v>
      </c>
      <c r="J11" s="17">
        <v>1</v>
      </c>
      <c r="K11" s="18"/>
    </row>
    <row r="12" spans="1:11" ht="15.75" customHeight="1">
      <c r="A12" s="12">
        <v>10</v>
      </c>
      <c r="B12" s="12" t="str">
        <f>"23044629"</f>
        <v>23044629</v>
      </c>
      <c r="C12" s="12" t="str">
        <f>"230208"</f>
        <v>230208</v>
      </c>
      <c r="D12" s="13" t="s">
        <v>15</v>
      </c>
      <c r="E12" s="12">
        <v>99</v>
      </c>
      <c r="F12" s="12">
        <v>73.5</v>
      </c>
      <c r="G12" s="12">
        <f t="shared" si="0"/>
        <v>88.8</v>
      </c>
      <c r="H12" s="14">
        <v>83.4</v>
      </c>
      <c r="I12" s="14">
        <f t="shared" si="1"/>
        <v>80.58</v>
      </c>
      <c r="J12" s="17">
        <v>1</v>
      </c>
      <c r="K12" s="18"/>
    </row>
    <row r="13" spans="1:11" ht="15.75" customHeight="1">
      <c r="A13" s="12">
        <v>11</v>
      </c>
      <c r="B13" s="12" t="str">
        <f>"23044806"</f>
        <v>23044806</v>
      </c>
      <c r="C13" s="12" t="str">
        <f>"230208"</f>
        <v>230208</v>
      </c>
      <c r="D13" s="13" t="s">
        <v>15</v>
      </c>
      <c r="E13" s="12">
        <v>81</v>
      </c>
      <c r="F13" s="12">
        <v>90.5</v>
      </c>
      <c r="G13" s="12">
        <f t="shared" si="0"/>
        <v>84.80000000000001</v>
      </c>
      <c r="H13" s="14">
        <v>82.8</v>
      </c>
      <c r="I13" s="14">
        <f t="shared" si="1"/>
        <v>79.16</v>
      </c>
      <c r="J13" s="17">
        <v>1</v>
      </c>
      <c r="K13" s="18"/>
    </row>
    <row r="14" spans="1:11" ht="15.75" customHeight="1">
      <c r="A14" s="12">
        <v>12</v>
      </c>
      <c r="B14" s="12" t="str">
        <f>"23044430"</f>
        <v>23044430</v>
      </c>
      <c r="C14" s="12" t="str">
        <f>"230208"</f>
        <v>230208</v>
      </c>
      <c r="D14" s="13" t="s">
        <v>15</v>
      </c>
      <c r="E14" s="12">
        <v>87</v>
      </c>
      <c r="F14" s="12">
        <v>88</v>
      </c>
      <c r="G14" s="12">
        <f t="shared" si="0"/>
        <v>87.4</v>
      </c>
      <c r="H14" s="14">
        <v>81.8</v>
      </c>
      <c r="I14" s="14">
        <f t="shared" si="1"/>
        <v>79.10999999999999</v>
      </c>
      <c r="J14" s="17">
        <v>1</v>
      </c>
      <c r="K14" s="18"/>
    </row>
    <row r="15" spans="1:11" ht="15.75" customHeight="1">
      <c r="A15" s="12">
        <v>13</v>
      </c>
      <c r="B15" s="12" t="str">
        <f>"23044207"</f>
        <v>23044207</v>
      </c>
      <c r="C15" s="12" t="str">
        <f>"230208"</f>
        <v>230208</v>
      </c>
      <c r="D15" s="13" t="s">
        <v>15</v>
      </c>
      <c r="E15" s="12">
        <v>94</v>
      </c>
      <c r="F15" s="12">
        <v>78.5</v>
      </c>
      <c r="G15" s="12">
        <f t="shared" si="0"/>
        <v>87.8</v>
      </c>
      <c r="H15" s="14">
        <v>80.6</v>
      </c>
      <c r="I15" s="14">
        <f t="shared" si="1"/>
        <v>78.36999999999999</v>
      </c>
      <c r="J15" s="17">
        <v>1</v>
      </c>
      <c r="K15" s="18"/>
    </row>
    <row r="16" spans="1:11" ht="15.75" customHeight="1">
      <c r="A16" s="12">
        <v>14</v>
      </c>
      <c r="B16" s="12" t="str">
        <f>"23044525"</f>
        <v>23044525</v>
      </c>
      <c r="C16" s="12" t="str">
        <f>"230208"</f>
        <v>230208</v>
      </c>
      <c r="D16" s="13" t="s">
        <v>15</v>
      </c>
      <c r="E16" s="12">
        <v>93</v>
      </c>
      <c r="F16" s="12">
        <v>92.5</v>
      </c>
      <c r="G16" s="12">
        <f t="shared" si="0"/>
        <v>92.8</v>
      </c>
      <c r="H16" s="14">
        <v>78.8</v>
      </c>
      <c r="I16" s="14">
        <f t="shared" si="1"/>
        <v>78.36</v>
      </c>
      <c r="J16" s="17">
        <v>1</v>
      </c>
      <c r="K16" s="18"/>
    </row>
    <row r="17" spans="1:11" ht="15.75" customHeight="1">
      <c r="A17" s="12">
        <v>15</v>
      </c>
      <c r="B17" s="12" t="str">
        <f>"23045424"</f>
        <v>23045424</v>
      </c>
      <c r="C17" s="12" t="str">
        <f>"230209"</f>
        <v>230209</v>
      </c>
      <c r="D17" s="13" t="s">
        <v>16</v>
      </c>
      <c r="E17" s="12">
        <v>107</v>
      </c>
      <c r="F17" s="12">
        <v>91.5</v>
      </c>
      <c r="G17" s="12">
        <f t="shared" si="0"/>
        <v>100.80000000000001</v>
      </c>
      <c r="H17" s="14">
        <v>84.6</v>
      </c>
      <c r="I17" s="14">
        <f t="shared" si="1"/>
        <v>84.41999999999999</v>
      </c>
      <c r="J17" s="17">
        <v>1</v>
      </c>
      <c r="K17" s="18"/>
    </row>
    <row r="18" spans="1:11" ht="15.75" customHeight="1">
      <c r="A18" s="12">
        <v>16</v>
      </c>
      <c r="B18" s="12" t="str">
        <f>"23046706"</f>
        <v>23046706</v>
      </c>
      <c r="C18" s="12" t="str">
        <f>"230210"</f>
        <v>230210</v>
      </c>
      <c r="D18" s="13" t="s">
        <v>17</v>
      </c>
      <c r="E18" s="12">
        <v>96</v>
      </c>
      <c r="F18" s="12">
        <v>91</v>
      </c>
      <c r="G18" s="12">
        <f t="shared" si="0"/>
        <v>94</v>
      </c>
      <c r="H18" s="14">
        <v>86</v>
      </c>
      <c r="I18" s="14">
        <f t="shared" si="1"/>
        <v>83.7</v>
      </c>
      <c r="J18" s="17">
        <v>2</v>
      </c>
      <c r="K18" s="18"/>
    </row>
    <row r="19" spans="1:11" ht="15.75" customHeight="1">
      <c r="A19" s="12">
        <v>17</v>
      </c>
      <c r="B19" s="12" t="str">
        <f>"23046004"</f>
        <v>23046004</v>
      </c>
      <c r="C19" s="12" t="str">
        <f>"230210"</f>
        <v>230210</v>
      </c>
      <c r="D19" s="13" t="s">
        <v>17</v>
      </c>
      <c r="E19" s="12">
        <v>91</v>
      </c>
      <c r="F19" s="12">
        <v>84.5</v>
      </c>
      <c r="G19" s="12">
        <f t="shared" si="0"/>
        <v>88.4</v>
      </c>
      <c r="H19" s="14">
        <v>83.4</v>
      </c>
      <c r="I19" s="14">
        <f t="shared" si="1"/>
        <v>80.48</v>
      </c>
      <c r="J19" s="17">
        <v>2</v>
      </c>
      <c r="K19" s="18"/>
    </row>
    <row r="20" spans="1:11" ht="15.75" customHeight="1">
      <c r="A20" s="12">
        <v>18</v>
      </c>
      <c r="B20" s="12" t="str">
        <f>"23046714"</f>
        <v>23046714</v>
      </c>
      <c r="C20" s="12" t="str">
        <f>"230211"</f>
        <v>230211</v>
      </c>
      <c r="D20" s="13" t="s">
        <v>18</v>
      </c>
      <c r="E20" s="12">
        <v>89.5</v>
      </c>
      <c r="F20" s="12">
        <v>90.5</v>
      </c>
      <c r="G20" s="12">
        <f t="shared" si="0"/>
        <v>89.9</v>
      </c>
      <c r="H20" s="14">
        <v>86.8</v>
      </c>
      <c r="I20" s="14">
        <f t="shared" si="1"/>
        <v>83.23499999999999</v>
      </c>
      <c r="J20" s="17">
        <v>2</v>
      </c>
      <c r="K20" s="18"/>
    </row>
    <row r="21" spans="1:11" ht="15.75" customHeight="1">
      <c r="A21" s="12">
        <v>19</v>
      </c>
      <c r="B21" s="12" t="str">
        <f>"23046904"</f>
        <v>23046904</v>
      </c>
      <c r="C21" s="12" t="str">
        <f>"230211"</f>
        <v>230211</v>
      </c>
      <c r="D21" s="13" t="s">
        <v>18</v>
      </c>
      <c r="E21" s="12">
        <v>106.5</v>
      </c>
      <c r="F21" s="12">
        <v>79.5</v>
      </c>
      <c r="G21" s="12">
        <f t="shared" si="0"/>
        <v>95.7</v>
      </c>
      <c r="H21" s="14">
        <v>81.3</v>
      </c>
      <c r="I21" s="14">
        <f t="shared" si="1"/>
        <v>80.835</v>
      </c>
      <c r="J21" s="17">
        <v>2</v>
      </c>
      <c r="K21" s="18"/>
    </row>
    <row r="22" spans="1:11" ht="15.75" customHeight="1">
      <c r="A22" s="12">
        <v>20</v>
      </c>
      <c r="B22" s="12" t="str">
        <f>"23020906"</f>
        <v>23020906</v>
      </c>
      <c r="C22" s="12" t="str">
        <f aca="true" t="shared" si="2" ref="C22:C28">"230213"</f>
        <v>230213</v>
      </c>
      <c r="D22" s="13" t="s">
        <v>19</v>
      </c>
      <c r="E22" s="12">
        <v>94</v>
      </c>
      <c r="F22" s="12">
        <v>71</v>
      </c>
      <c r="G22" s="12">
        <f t="shared" si="0"/>
        <v>84.8</v>
      </c>
      <c r="H22" s="14">
        <v>86.2</v>
      </c>
      <c r="I22" s="14">
        <f t="shared" si="1"/>
        <v>81.53999999999999</v>
      </c>
      <c r="J22" s="17">
        <v>2</v>
      </c>
      <c r="K22" s="18"/>
    </row>
    <row r="23" spans="1:11" ht="15.75" customHeight="1">
      <c r="A23" s="12">
        <v>21</v>
      </c>
      <c r="B23" s="12" t="str">
        <f>"23021024"</f>
        <v>23021024</v>
      </c>
      <c r="C23" s="12" t="str">
        <f t="shared" si="2"/>
        <v>230213</v>
      </c>
      <c r="D23" s="13" t="s">
        <v>19</v>
      </c>
      <c r="E23" s="12">
        <v>88</v>
      </c>
      <c r="F23" s="12">
        <v>83</v>
      </c>
      <c r="G23" s="12">
        <f t="shared" si="0"/>
        <v>86</v>
      </c>
      <c r="H23" s="14">
        <v>85.4</v>
      </c>
      <c r="I23" s="14">
        <f t="shared" si="1"/>
        <v>81.28</v>
      </c>
      <c r="J23" s="17">
        <v>2</v>
      </c>
      <c r="K23" s="18"/>
    </row>
    <row r="24" spans="1:11" ht="15.75" customHeight="1">
      <c r="A24" s="12">
        <v>22</v>
      </c>
      <c r="B24" s="12" t="str">
        <f>"23021122"</f>
        <v>23021122</v>
      </c>
      <c r="C24" s="12" t="str">
        <f t="shared" si="2"/>
        <v>230213</v>
      </c>
      <c r="D24" s="13" t="s">
        <v>19</v>
      </c>
      <c r="E24" s="12">
        <v>80.5</v>
      </c>
      <c r="F24" s="12">
        <v>95</v>
      </c>
      <c r="G24" s="12">
        <f t="shared" si="0"/>
        <v>86.3</v>
      </c>
      <c r="H24" s="14">
        <v>84.4</v>
      </c>
      <c r="I24" s="14">
        <f t="shared" si="1"/>
        <v>80.655</v>
      </c>
      <c r="J24" s="17">
        <v>2</v>
      </c>
      <c r="K24" s="18"/>
    </row>
    <row r="25" spans="1:11" ht="15.75" customHeight="1">
      <c r="A25" s="12">
        <v>23</v>
      </c>
      <c r="B25" s="12" t="str">
        <f>"23021323"</f>
        <v>23021323</v>
      </c>
      <c r="C25" s="12" t="str">
        <f t="shared" si="2"/>
        <v>230213</v>
      </c>
      <c r="D25" s="13" t="s">
        <v>19</v>
      </c>
      <c r="E25" s="12">
        <v>89</v>
      </c>
      <c r="F25" s="12">
        <v>94.5</v>
      </c>
      <c r="G25" s="12">
        <f t="shared" si="0"/>
        <v>91.2</v>
      </c>
      <c r="H25" s="14">
        <v>82.6</v>
      </c>
      <c r="I25" s="14">
        <f t="shared" si="1"/>
        <v>80.61999999999999</v>
      </c>
      <c r="J25" s="17">
        <v>2</v>
      </c>
      <c r="K25" s="18"/>
    </row>
    <row r="26" spans="1:11" ht="15.75" customHeight="1">
      <c r="A26" s="12">
        <v>24</v>
      </c>
      <c r="B26" s="12" t="str">
        <f>"23021022"</f>
        <v>23021022</v>
      </c>
      <c r="C26" s="12" t="str">
        <f t="shared" si="2"/>
        <v>230213</v>
      </c>
      <c r="D26" s="13" t="s">
        <v>19</v>
      </c>
      <c r="E26" s="12">
        <v>97</v>
      </c>
      <c r="F26" s="12">
        <v>81</v>
      </c>
      <c r="G26" s="12">
        <f t="shared" si="0"/>
        <v>90.6</v>
      </c>
      <c r="H26" s="14">
        <v>81.6</v>
      </c>
      <c r="I26" s="14">
        <f t="shared" si="1"/>
        <v>79.76999999999998</v>
      </c>
      <c r="J26" s="17">
        <v>2</v>
      </c>
      <c r="K26" s="18"/>
    </row>
    <row r="27" spans="1:11" ht="15.75" customHeight="1">
      <c r="A27" s="12">
        <v>25</v>
      </c>
      <c r="B27" s="12" t="str">
        <f>"23020908"</f>
        <v>23020908</v>
      </c>
      <c r="C27" s="12" t="str">
        <f t="shared" si="2"/>
        <v>230213</v>
      </c>
      <c r="D27" s="13" t="s">
        <v>19</v>
      </c>
      <c r="E27" s="12">
        <v>84</v>
      </c>
      <c r="F27" s="12">
        <v>84</v>
      </c>
      <c r="G27" s="12">
        <f t="shared" si="0"/>
        <v>84</v>
      </c>
      <c r="H27" s="14">
        <v>83.2</v>
      </c>
      <c r="I27" s="14">
        <f t="shared" si="1"/>
        <v>79.24</v>
      </c>
      <c r="J27" s="17">
        <v>2</v>
      </c>
      <c r="K27" s="18"/>
    </row>
    <row r="28" spans="1:11" ht="15.75" customHeight="1">
      <c r="A28" s="12">
        <v>26</v>
      </c>
      <c r="B28" s="12" t="str">
        <f>"23021213"</f>
        <v>23021213</v>
      </c>
      <c r="C28" s="12" t="str">
        <f t="shared" si="2"/>
        <v>230213</v>
      </c>
      <c r="D28" s="13" t="s">
        <v>19</v>
      </c>
      <c r="E28" s="12">
        <v>96</v>
      </c>
      <c r="F28" s="12">
        <v>79</v>
      </c>
      <c r="G28" s="12">
        <f t="shared" si="0"/>
        <v>89.19999999999999</v>
      </c>
      <c r="H28" s="14">
        <v>81.2</v>
      </c>
      <c r="I28" s="14">
        <f t="shared" si="1"/>
        <v>79.13999999999999</v>
      </c>
      <c r="J28" s="17">
        <v>2</v>
      </c>
      <c r="K28" s="18"/>
    </row>
    <row r="29" spans="1:11" ht="15.75" customHeight="1">
      <c r="A29" s="12">
        <v>27</v>
      </c>
      <c r="B29" s="12" t="str">
        <f>"23021514"</f>
        <v>23021514</v>
      </c>
      <c r="C29" s="12" t="str">
        <f>"230214"</f>
        <v>230214</v>
      </c>
      <c r="D29" s="13" t="s">
        <v>20</v>
      </c>
      <c r="E29" s="12">
        <v>95</v>
      </c>
      <c r="F29" s="12">
        <v>83.5</v>
      </c>
      <c r="G29" s="12">
        <f t="shared" si="0"/>
        <v>90.4</v>
      </c>
      <c r="H29" s="14">
        <v>82.4</v>
      </c>
      <c r="I29" s="14">
        <f t="shared" si="1"/>
        <v>80.28</v>
      </c>
      <c r="J29" s="17">
        <v>2</v>
      </c>
      <c r="K29" s="18"/>
    </row>
    <row r="30" spans="1:11" ht="15.75" customHeight="1">
      <c r="A30" s="12">
        <v>28</v>
      </c>
      <c r="B30" s="12" t="str">
        <f>"23022023"</f>
        <v>23022023</v>
      </c>
      <c r="C30" s="12" t="str">
        <f>"230214"</f>
        <v>230214</v>
      </c>
      <c r="D30" s="13" t="s">
        <v>20</v>
      </c>
      <c r="E30" s="12">
        <v>86.5</v>
      </c>
      <c r="F30" s="12">
        <v>86.5</v>
      </c>
      <c r="G30" s="12">
        <f t="shared" si="0"/>
        <v>86.5</v>
      </c>
      <c r="H30" s="14">
        <v>83.7</v>
      </c>
      <c r="I30" s="14">
        <f t="shared" si="1"/>
        <v>80.215</v>
      </c>
      <c r="J30" s="17">
        <v>2</v>
      </c>
      <c r="K30" s="18"/>
    </row>
    <row r="31" spans="1:11" ht="15.75" customHeight="1">
      <c r="A31" s="12">
        <v>29</v>
      </c>
      <c r="B31" s="12" t="str">
        <f>"23021807"</f>
        <v>23021807</v>
      </c>
      <c r="C31" s="12" t="str">
        <f>"230214"</f>
        <v>230214</v>
      </c>
      <c r="D31" s="13" t="s">
        <v>20</v>
      </c>
      <c r="E31" s="12">
        <v>89</v>
      </c>
      <c r="F31" s="12">
        <v>76.5</v>
      </c>
      <c r="G31" s="12">
        <f t="shared" si="0"/>
        <v>84</v>
      </c>
      <c r="H31" s="14">
        <v>83</v>
      </c>
      <c r="I31" s="14">
        <f t="shared" si="1"/>
        <v>79.1</v>
      </c>
      <c r="J31" s="17">
        <v>2</v>
      </c>
      <c r="K31" s="18"/>
    </row>
    <row r="32" spans="1:11" ht="15.75" customHeight="1">
      <c r="A32" s="12">
        <v>30</v>
      </c>
      <c r="B32" s="12" t="str">
        <f>"23021827"</f>
        <v>23021827</v>
      </c>
      <c r="C32" s="12" t="str">
        <f>"230214"</f>
        <v>230214</v>
      </c>
      <c r="D32" s="13" t="s">
        <v>20</v>
      </c>
      <c r="E32" s="12">
        <v>84.5</v>
      </c>
      <c r="F32" s="12">
        <v>82.5</v>
      </c>
      <c r="G32" s="12">
        <f t="shared" si="0"/>
        <v>83.69999999999999</v>
      </c>
      <c r="H32" s="14">
        <v>83.1</v>
      </c>
      <c r="I32" s="14">
        <f t="shared" si="1"/>
        <v>79.095</v>
      </c>
      <c r="J32" s="17">
        <v>2</v>
      </c>
      <c r="K32" s="18"/>
    </row>
    <row r="33" spans="1:11" ht="15.75" customHeight="1">
      <c r="A33" s="12">
        <v>31</v>
      </c>
      <c r="B33" s="12" t="str">
        <f>"23023126"</f>
        <v>23023126</v>
      </c>
      <c r="C33" s="12" t="str">
        <f>"230215"</f>
        <v>230215</v>
      </c>
      <c r="D33" s="13" t="s">
        <v>21</v>
      </c>
      <c r="E33" s="12">
        <v>93</v>
      </c>
      <c r="F33" s="12">
        <v>81.5</v>
      </c>
      <c r="G33" s="12">
        <f t="shared" si="0"/>
        <v>88.4</v>
      </c>
      <c r="H33" s="14">
        <v>83.6</v>
      </c>
      <c r="I33" s="14">
        <f t="shared" si="1"/>
        <v>80.61999999999999</v>
      </c>
      <c r="J33" s="17">
        <v>2</v>
      </c>
      <c r="K33" s="18"/>
    </row>
    <row r="34" spans="1:11" ht="15.75" customHeight="1">
      <c r="A34" s="12">
        <v>32</v>
      </c>
      <c r="B34" s="12" t="str">
        <f>"23031114"</f>
        <v>23031114</v>
      </c>
      <c r="C34" s="12" t="str">
        <f aca="true" t="shared" si="3" ref="C34:C47">"230201"</f>
        <v>230201</v>
      </c>
      <c r="D34" s="13" t="s">
        <v>22</v>
      </c>
      <c r="E34" s="12">
        <v>103</v>
      </c>
      <c r="F34" s="12">
        <v>97.5</v>
      </c>
      <c r="G34" s="12">
        <f t="shared" si="0"/>
        <v>100.8</v>
      </c>
      <c r="H34" s="14">
        <v>85.4</v>
      </c>
      <c r="I34" s="14">
        <f t="shared" si="1"/>
        <v>84.98</v>
      </c>
      <c r="J34" s="17">
        <v>3</v>
      </c>
      <c r="K34" s="18"/>
    </row>
    <row r="35" spans="1:11" ht="15.75" customHeight="1">
      <c r="A35" s="12">
        <v>33</v>
      </c>
      <c r="B35" s="12" t="str">
        <f>"23031208"</f>
        <v>23031208</v>
      </c>
      <c r="C35" s="12" t="str">
        <f t="shared" si="3"/>
        <v>230201</v>
      </c>
      <c r="D35" s="13" t="s">
        <v>22</v>
      </c>
      <c r="E35" s="12">
        <v>103</v>
      </c>
      <c r="F35" s="12">
        <v>95</v>
      </c>
      <c r="G35" s="12">
        <f t="shared" si="0"/>
        <v>99.8</v>
      </c>
      <c r="H35" s="14">
        <v>84.8</v>
      </c>
      <c r="I35" s="14">
        <f t="shared" si="1"/>
        <v>84.30999999999999</v>
      </c>
      <c r="J35" s="17">
        <v>3</v>
      </c>
      <c r="K35" s="18"/>
    </row>
    <row r="36" spans="1:11" ht="15.75" customHeight="1">
      <c r="A36" s="12">
        <v>34</v>
      </c>
      <c r="B36" s="12" t="str">
        <f>"23030830"</f>
        <v>23030830</v>
      </c>
      <c r="C36" s="12" t="str">
        <f t="shared" si="3"/>
        <v>230201</v>
      </c>
      <c r="D36" s="13" t="s">
        <v>22</v>
      </c>
      <c r="E36" s="12">
        <v>103</v>
      </c>
      <c r="F36" s="12">
        <v>90</v>
      </c>
      <c r="G36" s="12">
        <f t="shared" si="0"/>
        <v>97.8</v>
      </c>
      <c r="H36" s="14">
        <v>85.4</v>
      </c>
      <c r="I36" s="14">
        <f t="shared" si="1"/>
        <v>84.23</v>
      </c>
      <c r="J36" s="17">
        <v>3</v>
      </c>
      <c r="K36" s="18"/>
    </row>
    <row r="37" spans="1:11" ht="15.75" customHeight="1">
      <c r="A37" s="12">
        <v>35</v>
      </c>
      <c r="B37" s="12" t="str">
        <f>"23031412"</f>
        <v>23031412</v>
      </c>
      <c r="C37" s="12" t="str">
        <f t="shared" si="3"/>
        <v>230201</v>
      </c>
      <c r="D37" s="13" t="s">
        <v>22</v>
      </c>
      <c r="E37" s="12">
        <v>95</v>
      </c>
      <c r="F37" s="12">
        <v>99</v>
      </c>
      <c r="G37" s="12">
        <f t="shared" si="0"/>
        <v>96.6</v>
      </c>
      <c r="H37" s="14">
        <v>84.2</v>
      </c>
      <c r="I37" s="14">
        <f t="shared" si="1"/>
        <v>83.09</v>
      </c>
      <c r="J37" s="17">
        <v>3</v>
      </c>
      <c r="K37" s="18"/>
    </row>
    <row r="38" spans="1:11" ht="15.75" customHeight="1">
      <c r="A38" s="12">
        <v>36</v>
      </c>
      <c r="B38" s="12" t="str">
        <f>"23030116"</f>
        <v>23030116</v>
      </c>
      <c r="C38" s="12" t="str">
        <f t="shared" si="3"/>
        <v>230201</v>
      </c>
      <c r="D38" s="13" t="s">
        <v>22</v>
      </c>
      <c r="E38" s="12">
        <v>111</v>
      </c>
      <c r="F38" s="12">
        <v>92.5</v>
      </c>
      <c r="G38" s="12">
        <f t="shared" si="0"/>
        <v>103.6</v>
      </c>
      <c r="H38" s="14">
        <v>81.4</v>
      </c>
      <c r="I38" s="14">
        <f t="shared" si="1"/>
        <v>82.88</v>
      </c>
      <c r="J38" s="17">
        <v>3</v>
      </c>
      <c r="K38" s="18"/>
    </row>
    <row r="39" spans="1:11" ht="15.75" customHeight="1">
      <c r="A39" s="12">
        <v>37</v>
      </c>
      <c r="B39" s="12" t="str">
        <f>"23031302"</f>
        <v>23031302</v>
      </c>
      <c r="C39" s="12" t="str">
        <f t="shared" si="3"/>
        <v>230201</v>
      </c>
      <c r="D39" s="13" t="s">
        <v>22</v>
      </c>
      <c r="E39" s="12">
        <v>100.5</v>
      </c>
      <c r="F39" s="12">
        <v>84.5</v>
      </c>
      <c r="G39" s="12">
        <f t="shared" si="0"/>
        <v>94.1</v>
      </c>
      <c r="H39" s="14">
        <v>84.6</v>
      </c>
      <c r="I39" s="14">
        <f t="shared" si="1"/>
        <v>82.74499999999999</v>
      </c>
      <c r="J39" s="17">
        <v>3</v>
      </c>
      <c r="K39" s="18"/>
    </row>
    <row r="40" spans="1:11" ht="15.75" customHeight="1">
      <c r="A40" s="12">
        <v>38</v>
      </c>
      <c r="B40" s="12" t="str">
        <f>"23030501"</f>
        <v>23030501</v>
      </c>
      <c r="C40" s="12" t="str">
        <f t="shared" si="3"/>
        <v>230201</v>
      </c>
      <c r="D40" s="13" t="s">
        <v>22</v>
      </c>
      <c r="E40" s="12">
        <v>105</v>
      </c>
      <c r="F40" s="12">
        <v>85</v>
      </c>
      <c r="G40" s="12">
        <f t="shared" si="0"/>
        <v>97</v>
      </c>
      <c r="H40" s="14">
        <v>83.4</v>
      </c>
      <c r="I40" s="14">
        <f t="shared" si="1"/>
        <v>82.63000000000001</v>
      </c>
      <c r="J40" s="17">
        <v>3</v>
      </c>
      <c r="K40" s="18"/>
    </row>
    <row r="41" spans="1:11" ht="15.75" customHeight="1">
      <c r="A41" s="12">
        <v>39</v>
      </c>
      <c r="B41" s="12" t="str">
        <f>"23030224"</f>
        <v>23030224</v>
      </c>
      <c r="C41" s="12" t="str">
        <f t="shared" si="3"/>
        <v>230201</v>
      </c>
      <c r="D41" s="13" t="s">
        <v>22</v>
      </c>
      <c r="E41" s="12">
        <v>104</v>
      </c>
      <c r="F41" s="12">
        <v>93.5</v>
      </c>
      <c r="G41" s="12">
        <f t="shared" si="0"/>
        <v>99.8</v>
      </c>
      <c r="H41" s="14">
        <v>81.4</v>
      </c>
      <c r="I41" s="14">
        <f t="shared" si="1"/>
        <v>81.92999999999999</v>
      </c>
      <c r="J41" s="17">
        <v>3</v>
      </c>
      <c r="K41" s="18"/>
    </row>
    <row r="42" spans="1:11" ht="15.75" customHeight="1">
      <c r="A42" s="12">
        <v>40</v>
      </c>
      <c r="B42" s="12" t="str">
        <f>"23030517"</f>
        <v>23030517</v>
      </c>
      <c r="C42" s="12" t="str">
        <f t="shared" si="3"/>
        <v>230201</v>
      </c>
      <c r="D42" s="13" t="s">
        <v>22</v>
      </c>
      <c r="E42" s="12">
        <v>101</v>
      </c>
      <c r="F42" s="12">
        <v>89.5</v>
      </c>
      <c r="G42" s="12">
        <f t="shared" si="0"/>
        <v>96.4</v>
      </c>
      <c r="H42" s="14">
        <v>82.6</v>
      </c>
      <c r="I42" s="14">
        <f t="shared" si="1"/>
        <v>81.91999999999999</v>
      </c>
      <c r="J42" s="17">
        <v>3</v>
      </c>
      <c r="K42" s="18"/>
    </row>
    <row r="43" spans="1:11" ht="15.75" customHeight="1">
      <c r="A43" s="12">
        <v>41</v>
      </c>
      <c r="B43" s="12" t="str">
        <f>"23030423"</f>
        <v>23030423</v>
      </c>
      <c r="C43" s="12" t="str">
        <f t="shared" si="3"/>
        <v>230201</v>
      </c>
      <c r="D43" s="13" t="s">
        <v>22</v>
      </c>
      <c r="E43" s="12">
        <v>98</v>
      </c>
      <c r="F43" s="12">
        <v>98.5</v>
      </c>
      <c r="G43" s="12">
        <f t="shared" si="0"/>
        <v>98.2</v>
      </c>
      <c r="H43" s="14">
        <v>81.2</v>
      </c>
      <c r="I43" s="14">
        <f t="shared" si="1"/>
        <v>81.39</v>
      </c>
      <c r="J43" s="17">
        <v>3</v>
      </c>
      <c r="K43" s="18"/>
    </row>
    <row r="44" spans="1:11" ht="15.75" customHeight="1">
      <c r="A44" s="12">
        <v>42</v>
      </c>
      <c r="B44" s="12" t="str">
        <f>"23030616"</f>
        <v>23030616</v>
      </c>
      <c r="C44" s="12" t="str">
        <f t="shared" si="3"/>
        <v>230201</v>
      </c>
      <c r="D44" s="13" t="s">
        <v>22</v>
      </c>
      <c r="E44" s="12">
        <v>98.5</v>
      </c>
      <c r="F44" s="12">
        <v>96</v>
      </c>
      <c r="G44" s="12">
        <f t="shared" si="0"/>
        <v>97.5</v>
      </c>
      <c r="H44" s="14">
        <v>81.4</v>
      </c>
      <c r="I44" s="14">
        <f t="shared" si="1"/>
        <v>81.35499999999999</v>
      </c>
      <c r="J44" s="17">
        <v>3</v>
      </c>
      <c r="K44" s="18"/>
    </row>
    <row r="45" spans="1:11" ht="15.75" customHeight="1">
      <c r="A45" s="12">
        <v>43</v>
      </c>
      <c r="B45" s="12" t="str">
        <f>"23030811"</f>
        <v>23030811</v>
      </c>
      <c r="C45" s="12" t="str">
        <f t="shared" si="3"/>
        <v>230201</v>
      </c>
      <c r="D45" s="13" t="s">
        <v>22</v>
      </c>
      <c r="E45" s="12">
        <v>98.5</v>
      </c>
      <c r="F45" s="12">
        <v>87.5</v>
      </c>
      <c r="G45" s="12">
        <f t="shared" si="0"/>
        <v>94.1</v>
      </c>
      <c r="H45" s="14">
        <v>82.6</v>
      </c>
      <c r="I45" s="14">
        <f t="shared" si="1"/>
        <v>81.345</v>
      </c>
      <c r="J45" s="17">
        <v>3</v>
      </c>
      <c r="K45" s="18"/>
    </row>
    <row r="46" spans="1:11" ht="15.75" customHeight="1">
      <c r="A46" s="12">
        <v>44</v>
      </c>
      <c r="B46" s="12" t="str">
        <f>"23031409"</f>
        <v>23031409</v>
      </c>
      <c r="C46" s="12" t="str">
        <f t="shared" si="3"/>
        <v>230201</v>
      </c>
      <c r="D46" s="13" t="s">
        <v>22</v>
      </c>
      <c r="E46" s="12">
        <v>100</v>
      </c>
      <c r="F46" s="12">
        <v>92</v>
      </c>
      <c r="G46" s="12">
        <f t="shared" si="0"/>
        <v>96.80000000000001</v>
      </c>
      <c r="H46" s="14">
        <v>81.6</v>
      </c>
      <c r="I46" s="14">
        <f t="shared" si="1"/>
        <v>81.32</v>
      </c>
      <c r="J46" s="17">
        <v>3</v>
      </c>
      <c r="K46" s="18"/>
    </row>
    <row r="47" spans="1:11" ht="15.75" customHeight="1">
      <c r="A47" s="12">
        <v>45</v>
      </c>
      <c r="B47" s="12" t="str">
        <f>"23030707"</f>
        <v>23030707</v>
      </c>
      <c r="C47" s="12" t="str">
        <f t="shared" si="3"/>
        <v>230201</v>
      </c>
      <c r="D47" s="13" t="s">
        <v>22</v>
      </c>
      <c r="E47" s="12">
        <v>98</v>
      </c>
      <c r="F47" s="12">
        <v>92.5</v>
      </c>
      <c r="G47" s="12">
        <f t="shared" si="0"/>
        <v>95.8</v>
      </c>
      <c r="H47" s="14">
        <v>81.4</v>
      </c>
      <c r="I47" s="14">
        <f t="shared" si="1"/>
        <v>80.92999999999999</v>
      </c>
      <c r="J47" s="17">
        <v>3</v>
      </c>
      <c r="K47" s="18"/>
    </row>
    <row r="48" spans="1:11" ht="15.75" customHeight="1">
      <c r="A48" s="12">
        <v>46</v>
      </c>
      <c r="B48" s="12" t="str">
        <f>"23032616"</f>
        <v>23032616</v>
      </c>
      <c r="C48" s="12" t="str">
        <f aca="true" t="shared" si="4" ref="C48:C62">"230202"</f>
        <v>230202</v>
      </c>
      <c r="D48" s="13" t="s">
        <v>23</v>
      </c>
      <c r="E48" s="12">
        <v>98</v>
      </c>
      <c r="F48" s="12">
        <v>93.5</v>
      </c>
      <c r="G48" s="12">
        <f t="shared" si="0"/>
        <v>96.19999999999999</v>
      </c>
      <c r="H48" s="14">
        <v>88</v>
      </c>
      <c r="I48" s="14">
        <f t="shared" si="1"/>
        <v>85.64999999999999</v>
      </c>
      <c r="J48" s="17">
        <v>3</v>
      </c>
      <c r="K48" s="18"/>
    </row>
    <row r="49" spans="1:11" ht="15.75" customHeight="1">
      <c r="A49" s="12">
        <v>47</v>
      </c>
      <c r="B49" s="12" t="str">
        <f>"23031625"</f>
        <v>23031625</v>
      </c>
      <c r="C49" s="12" t="str">
        <f t="shared" si="4"/>
        <v>230202</v>
      </c>
      <c r="D49" s="13" t="s">
        <v>23</v>
      </c>
      <c r="E49" s="12">
        <v>102.5</v>
      </c>
      <c r="F49" s="12">
        <v>86</v>
      </c>
      <c r="G49" s="12">
        <f t="shared" si="0"/>
        <v>95.9</v>
      </c>
      <c r="H49" s="14">
        <v>86.8</v>
      </c>
      <c r="I49" s="14">
        <f t="shared" si="1"/>
        <v>84.73499999999999</v>
      </c>
      <c r="J49" s="17">
        <v>3</v>
      </c>
      <c r="K49" s="18"/>
    </row>
    <row r="50" spans="1:11" ht="15.75" customHeight="1">
      <c r="A50" s="12">
        <v>48</v>
      </c>
      <c r="B50" s="12" t="str">
        <f>"23032309"</f>
        <v>23032309</v>
      </c>
      <c r="C50" s="12" t="str">
        <f t="shared" si="4"/>
        <v>230202</v>
      </c>
      <c r="D50" s="13" t="s">
        <v>23</v>
      </c>
      <c r="E50" s="12">
        <v>99</v>
      </c>
      <c r="F50" s="12">
        <v>91.5</v>
      </c>
      <c r="G50" s="12">
        <f t="shared" si="0"/>
        <v>96</v>
      </c>
      <c r="H50" s="14">
        <v>84.2</v>
      </c>
      <c r="I50" s="14">
        <f t="shared" si="1"/>
        <v>82.94</v>
      </c>
      <c r="J50" s="17">
        <v>3</v>
      </c>
      <c r="K50" s="18"/>
    </row>
    <row r="51" spans="1:11" ht="15.75" customHeight="1">
      <c r="A51" s="12">
        <v>49</v>
      </c>
      <c r="B51" s="12" t="str">
        <f>"23031730"</f>
        <v>23031730</v>
      </c>
      <c r="C51" s="12" t="str">
        <f t="shared" si="4"/>
        <v>230202</v>
      </c>
      <c r="D51" s="13" t="s">
        <v>23</v>
      </c>
      <c r="E51" s="12">
        <v>105</v>
      </c>
      <c r="F51" s="12">
        <v>91.5</v>
      </c>
      <c r="G51" s="12">
        <f t="shared" si="0"/>
        <v>99.6</v>
      </c>
      <c r="H51" s="14">
        <v>82.2</v>
      </c>
      <c r="I51" s="14">
        <f t="shared" si="1"/>
        <v>82.44</v>
      </c>
      <c r="J51" s="17">
        <v>3</v>
      </c>
      <c r="K51" s="18"/>
    </row>
    <row r="52" spans="1:11" ht="15.75" customHeight="1">
      <c r="A52" s="12">
        <v>50</v>
      </c>
      <c r="B52" s="12" t="str">
        <f>"23032004"</f>
        <v>23032004</v>
      </c>
      <c r="C52" s="12" t="str">
        <f t="shared" si="4"/>
        <v>230202</v>
      </c>
      <c r="D52" s="13" t="s">
        <v>23</v>
      </c>
      <c r="E52" s="12">
        <v>104</v>
      </c>
      <c r="F52" s="12">
        <v>84.5</v>
      </c>
      <c r="G52" s="12">
        <f t="shared" si="0"/>
        <v>96.2</v>
      </c>
      <c r="H52" s="14">
        <v>82.6</v>
      </c>
      <c r="I52" s="14">
        <f t="shared" si="1"/>
        <v>81.86999999999999</v>
      </c>
      <c r="J52" s="17">
        <v>3</v>
      </c>
      <c r="K52" s="18"/>
    </row>
    <row r="53" spans="1:11" ht="15.75" customHeight="1">
      <c r="A53" s="12">
        <v>51</v>
      </c>
      <c r="B53" s="12" t="str">
        <f>"23032214"</f>
        <v>23032214</v>
      </c>
      <c r="C53" s="12" t="str">
        <f t="shared" si="4"/>
        <v>230202</v>
      </c>
      <c r="D53" s="13" t="s">
        <v>23</v>
      </c>
      <c r="E53" s="12">
        <v>96</v>
      </c>
      <c r="F53" s="12">
        <v>97.5</v>
      </c>
      <c r="G53" s="12">
        <f t="shared" si="0"/>
        <v>96.6</v>
      </c>
      <c r="H53" s="14">
        <v>81.8</v>
      </c>
      <c r="I53" s="14">
        <f t="shared" si="1"/>
        <v>81.41</v>
      </c>
      <c r="J53" s="17">
        <v>3</v>
      </c>
      <c r="K53" s="18"/>
    </row>
    <row r="54" spans="1:11" ht="15.75" customHeight="1">
      <c r="A54" s="12">
        <v>52</v>
      </c>
      <c r="B54" s="12" t="str">
        <f>"23032025"</f>
        <v>23032025</v>
      </c>
      <c r="C54" s="12" t="str">
        <f t="shared" si="4"/>
        <v>230202</v>
      </c>
      <c r="D54" s="13" t="s">
        <v>23</v>
      </c>
      <c r="E54" s="12">
        <v>96.5</v>
      </c>
      <c r="F54" s="12">
        <v>94</v>
      </c>
      <c r="G54" s="12">
        <f t="shared" si="0"/>
        <v>95.5</v>
      </c>
      <c r="H54" s="14">
        <v>80.4</v>
      </c>
      <c r="I54" s="14">
        <f t="shared" si="1"/>
        <v>80.155</v>
      </c>
      <c r="J54" s="17">
        <v>3</v>
      </c>
      <c r="K54" s="18"/>
    </row>
    <row r="55" spans="1:11" ht="15.75" customHeight="1">
      <c r="A55" s="12">
        <v>53</v>
      </c>
      <c r="B55" s="12" t="str">
        <f>"23032817"</f>
        <v>23032817</v>
      </c>
      <c r="C55" s="12" t="str">
        <f t="shared" si="4"/>
        <v>230202</v>
      </c>
      <c r="D55" s="13" t="s">
        <v>23</v>
      </c>
      <c r="E55" s="12">
        <v>97</v>
      </c>
      <c r="F55" s="12">
        <v>98.5</v>
      </c>
      <c r="G55" s="12">
        <f t="shared" si="0"/>
        <v>97.6</v>
      </c>
      <c r="H55" s="14">
        <v>79.6</v>
      </c>
      <c r="I55" s="14">
        <f t="shared" si="1"/>
        <v>80.11999999999999</v>
      </c>
      <c r="J55" s="17">
        <v>4</v>
      </c>
      <c r="K55" s="18"/>
    </row>
    <row r="56" spans="1:11" ht="15.75" customHeight="1">
      <c r="A56" s="12">
        <v>54</v>
      </c>
      <c r="B56" s="12" t="str">
        <f>"23032709"</f>
        <v>23032709</v>
      </c>
      <c r="C56" s="12" t="str">
        <f t="shared" si="4"/>
        <v>230202</v>
      </c>
      <c r="D56" s="13" t="s">
        <v>23</v>
      </c>
      <c r="E56" s="12">
        <v>100</v>
      </c>
      <c r="F56" s="12">
        <v>91.5</v>
      </c>
      <c r="G56" s="12">
        <f t="shared" si="0"/>
        <v>96.6</v>
      </c>
      <c r="H56" s="14">
        <v>79.6</v>
      </c>
      <c r="I56" s="14">
        <f t="shared" si="1"/>
        <v>79.86999999999999</v>
      </c>
      <c r="J56" s="17">
        <v>4</v>
      </c>
      <c r="K56" s="18"/>
    </row>
    <row r="57" spans="1:11" ht="15.75" customHeight="1">
      <c r="A57" s="12">
        <v>55</v>
      </c>
      <c r="B57" s="12" t="str">
        <f>"23032702"</f>
        <v>23032702</v>
      </c>
      <c r="C57" s="12" t="str">
        <f t="shared" si="4"/>
        <v>230202</v>
      </c>
      <c r="D57" s="13" t="s">
        <v>23</v>
      </c>
      <c r="E57" s="12">
        <v>92</v>
      </c>
      <c r="F57" s="12">
        <v>101.5</v>
      </c>
      <c r="G57" s="12">
        <f t="shared" si="0"/>
        <v>95.8</v>
      </c>
      <c r="H57" s="14">
        <v>79.8</v>
      </c>
      <c r="I57" s="14">
        <f t="shared" si="1"/>
        <v>79.80999999999999</v>
      </c>
      <c r="J57" s="17">
        <v>4</v>
      </c>
      <c r="K57" s="18"/>
    </row>
    <row r="58" spans="1:11" ht="15.75" customHeight="1">
      <c r="A58" s="12">
        <v>56</v>
      </c>
      <c r="B58" s="12" t="str">
        <f>"23032530"</f>
        <v>23032530</v>
      </c>
      <c r="C58" s="12" t="str">
        <f t="shared" si="4"/>
        <v>230202</v>
      </c>
      <c r="D58" s="13" t="s">
        <v>23</v>
      </c>
      <c r="E58" s="12">
        <v>93</v>
      </c>
      <c r="F58" s="12">
        <v>99.5</v>
      </c>
      <c r="G58" s="12">
        <f t="shared" si="0"/>
        <v>95.6</v>
      </c>
      <c r="H58" s="14">
        <v>79.6</v>
      </c>
      <c r="I58" s="14">
        <f t="shared" si="1"/>
        <v>79.61999999999999</v>
      </c>
      <c r="J58" s="17">
        <v>4</v>
      </c>
      <c r="K58" s="18"/>
    </row>
    <row r="59" spans="1:11" ht="15.75" customHeight="1">
      <c r="A59" s="12">
        <v>57</v>
      </c>
      <c r="B59" s="12" t="str">
        <f>"23032113"</f>
        <v>23032113</v>
      </c>
      <c r="C59" s="12" t="str">
        <f t="shared" si="4"/>
        <v>230202</v>
      </c>
      <c r="D59" s="13" t="s">
        <v>23</v>
      </c>
      <c r="E59" s="12">
        <v>97.5</v>
      </c>
      <c r="F59" s="12">
        <v>96.5</v>
      </c>
      <c r="G59" s="12">
        <f t="shared" si="0"/>
        <v>97.1</v>
      </c>
      <c r="H59" s="14">
        <v>78.6</v>
      </c>
      <c r="I59" s="14">
        <f t="shared" si="1"/>
        <v>79.295</v>
      </c>
      <c r="J59" s="17">
        <v>4</v>
      </c>
      <c r="K59" s="18"/>
    </row>
    <row r="60" spans="1:11" ht="15.75" customHeight="1">
      <c r="A60" s="12">
        <v>58</v>
      </c>
      <c r="B60" s="12" t="str">
        <f>"23032207"</f>
        <v>23032207</v>
      </c>
      <c r="C60" s="12" t="str">
        <f t="shared" si="4"/>
        <v>230202</v>
      </c>
      <c r="D60" s="13" t="s">
        <v>23</v>
      </c>
      <c r="E60" s="12">
        <v>93</v>
      </c>
      <c r="F60" s="12">
        <v>99.5</v>
      </c>
      <c r="G60" s="12">
        <f t="shared" si="0"/>
        <v>95.6</v>
      </c>
      <c r="H60" s="14">
        <v>79</v>
      </c>
      <c r="I60" s="14">
        <f t="shared" si="1"/>
        <v>79.2</v>
      </c>
      <c r="J60" s="17">
        <v>4</v>
      </c>
      <c r="K60" s="18"/>
    </row>
    <row r="61" spans="1:11" ht="15.75" customHeight="1">
      <c r="A61" s="12">
        <v>59</v>
      </c>
      <c r="B61" s="12" t="str">
        <f>"23032308"</f>
        <v>23032308</v>
      </c>
      <c r="C61" s="12" t="str">
        <f t="shared" si="4"/>
        <v>230202</v>
      </c>
      <c r="D61" s="13" t="s">
        <v>23</v>
      </c>
      <c r="E61" s="12">
        <v>99</v>
      </c>
      <c r="F61" s="12">
        <v>87</v>
      </c>
      <c r="G61" s="12">
        <f t="shared" si="0"/>
        <v>94.2</v>
      </c>
      <c r="H61" s="14">
        <v>79.2</v>
      </c>
      <c r="I61" s="14">
        <f t="shared" si="1"/>
        <v>78.99</v>
      </c>
      <c r="J61" s="17">
        <v>4</v>
      </c>
      <c r="K61" s="18"/>
    </row>
    <row r="62" spans="1:11" ht="15.75" customHeight="1">
      <c r="A62" s="12">
        <v>60</v>
      </c>
      <c r="B62" s="12" t="str">
        <f>"23031622"</f>
        <v>23031622</v>
      </c>
      <c r="C62" s="12" t="str">
        <f t="shared" si="4"/>
        <v>230202</v>
      </c>
      <c r="D62" s="13" t="s">
        <v>23</v>
      </c>
      <c r="E62" s="12">
        <v>90</v>
      </c>
      <c r="F62" s="12">
        <v>98.5</v>
      </c>
      <c r="G62" s="12">
        <f t="shared" si="0"/>
        <v>93.4</v>
      </c>
      <c r="H62" s="14">
        <v>79.2</v>
      </c>
      <c r="I62" s="14">
        <f t="shared" si="1"/>
        <v>78.78999999999999</v>
      </c>
      <c r="J62" s="17">
        <v>4</v>
      </c>
      <c r="K62" s="18"/>
    </row>
    <row r="63" spans="1:11" ht="15.75" customHeight="1">
      <c r="A63" s="12">
        <v>61</v>
      </c>
      <c r="B63" s="12" t="str">
        <f>"23034302"</f>
        <v>23034302</v>
      </c>
      <c r="C63" s="12" t="str">
        <f aca="true" t="shared" si="5" ref="C63:C77">"230203"</f>
        <v>230203</v>
      </c>
      <c r="D63" s="13" t="s">
        <v>24</v>
      </c>
      <c r="E63" s="12">
        <v>104</v>
      </c>
      <c r="F63" s="12">
        <v>102.5</v>
      </c>
      <c r="G63" s="12">
        <f t="shared" si="0"/>
        <v>103.4</v>
      </c>
      <c r="H63" s="14">
        <v>81.6</v>
      </c>
      <c r="I63" s="14">
        <f t="shared" si="1"/>
        <v>82.97</v>
      </c>
      <c r="J63" s="17">
        <v>4</v>
      </c>
      <c r="K63" s="18"/>
    </row>
    <row r="64" spans="1:11" ht="15.75" customHeight="1">
      <c r="A64" s="12">
        <v>62</v>
      </c>
      <c r="B64" s="12" t="str">
        <f>"23033915"</f>
        <v>23033915</v>
      </c>
      <c r="C64" s="12" t="str">
        <f t="shared" si="5"/>
        <v>230203</v>
      </c>
      <c r="D64" s="13" t="s">
        <v>24</v>
      </c>
      <c r="E64" s="12">
        <v>97.5</v>
      </c>
      <c r="F64" s="12">
        <v>104</v>
      </c>
      <c r="G64" s="12">
        <f t="shared" si="0"/>
        <v>100.1</v>
      </c>
      <c r="H64" s="14">
        <v>82.6</v>
      </c>
      <c r="I64" s="14">
        <f t="shared" si="1"/>
        <v>82.845</v>
      </c>
      <c r="J64" s="17">
        <v>4</v>
      </c>
      <c r="K64" s="18"/>
    </row>
    <row r="65" spans="1:11" ht="15.75" customHeight="1">
      <c r="A65" s="12">
        <v>63</v>
      </c>
      <c r="B65" s="12" t="str">
        <f>"23033722"</f>
        <v>23033722</v>
      </c>
      <c r="C65" s="12" t="str">
        <f t="shared" si="5"/>
        <v>230203</v>
      </c>
      <c r="D65" s="13" t="s">
        <v>24</v>
      </c>
      <c r="E65" s="12">
        <v>102</v>
      </c>
      <c r="F65" s="12">
        <v>98</v>
      </c>
      <c r="G65" s="12">
        <f t="shared" si="0"/>
        <v>100.4</v>
      </c>
      <c r="H65" s="14">
        <v>81.4</v>
      </c>
      <c r="I65" s="14">
        <f t="shared" si="1"/>
        <v>82.08</v>
      </c>
      <c r="J65" s="17">
        <v>4</v>
      </c>
      <c r="K65" s="18"/>
    </row>
    <row r="66" spans="1:11" ht="15.75" customHeight="1">
      <c r="A66" s="12">
        <v>64</v>
      </c>
      <c r="B66" s="12" t="str">
        <f>"23033523"</f>
        <v>23033523</v>
      </c>
      <c r="C66" s="12" t="str">
        <f t="shared" si="5"/>
        <v>230203</v>
      </c>
      <c r="D66" s="13" t="s">
        <v>24</v>
      </c>
      <c r="E66" s="12">
        <v>106</v>
      </c>
      <c r="F66" s="12">
        <v>100.5</v>
      </c>
      <c r="G66" s="12">
        <f t="shared" si="0"/>
        <v>103.8</v>
      </c>
      <c r="H66" s="14">
        <v>80</v>
      </c>
      <c r="I66" s="14">
        <f t="shared" si="1"/>
        <v>81.95</v>
      </c>
      <c r="J66" s="17">
        <v>4</v>
      </c>
      <c r="K66" s="18"/>
    </row>
    <row r="67" spans="1:11" ht="15.75" customHeight="1">
      <c r="A67" s="12">
        <v>65</v>
      </c>
      <c r="B67" s="12" t="str">
        <f>"23033016"</f>
        <v>23033016</v>
      </c>
      <c r="C67" s="12" t="str">
        <f t="shared" si="5"/>
        <v>230203</v>
      </c>
      <c r="D67" s="13" t="s">
        <v>24</v>
      </c>
      <c r="E67" s="12">
        <v>102</v>
      </c>
      <c r="F67" s="12">
        <v>97.5</v>
      </c>
      <c r="G67" s="12">
        <f aca="true" t="shared" si="6" ref="G67:G130">E67*0.6+F67*0.4</f>
        <v>100.19999999999999</v>
      </c>
      <c r="H67" s="14">
        <v>80.6</v>
      </c>
      <c r="I67" s="14">
        <f aca="true" t="shared" si="7" ref="I67:I130">G67/1.2*0.3+H67*0.7</f>
        <v>81.47</v>
      </c>
      <c r="J67" s="17">
        <v>4</v>
      </c>
      <c r="K67" s="18"/>
    </row>
    <row r="68" spans="1:11" ht="15.75" customHeight="1">
      <c r="A68" s="12">
        <v>66</v>
      </c>
      <c r="B68" s="12" t="str">
        <f>"23034414"</f>
        <v>23034414</v>
      </c>
      <c r="C68" s="12" t="str">
        <f t="shared" si="5"/>
        <v>230203</v>
      </c>
      <c r="D68" s="13" t="s">
        <v>24</v>
      </c>
      <c r="E68" s="12">
        <v>105</v>
      </c>
      <c r="F68" s="12">
        <v>81</v>
      </c>
      <c r="G68" s="12">
        <f t="shared" si="6"/>
        <v>95.4</v>
      </c>
      <c r="H68" s="14">
        <v>82.2</v>
      </c>
      <c r="I68" s="14">
        <f t="shared" si="7"/>
        <v>81.39</v>
      </c>
      <c r="J68" s="17">
        <v>4</v>
      </c>
      <c r="K68" s="18"/>
    </row>
    <row r="69" spans="1:11" ht="15.75" customHeight="1">
      <c r="A69" s="12">
        <v>67</v>
      </c>
      <c r="B69" s="12" t="str">
        <f>"23033130"</f>
        <v>23033130</v>
      </c>
      <c r="C69" s="12" t="str">
        <f t="shared" si="5"/>
        <v>230203</v>
      </c>
      <c r="D69" s="13" t="s">
        <v>24</v>
      </c>
      <c r="E69" s="12">
        <v>104</v>
      </c>
      <c r="F69" s="12">
        <v>85.5</v>
      </c>
      <c r="G69" s="12">
        <f t="shared" si="6"/>
        <v>96.6</v>
      </c>
      <c r="H69" s="14">
        <v>81.4</v>
      </c>
      <c r="I69" s="14">
        <f t="shared" si="7"/>
        <v>81.13</v>
      </c>
      <c r="J69" s="17">
        <v>4</v>
      </c>
      <c r="K69" s="18"/>
    </row>
    <row r="70" spans="1:11" ht="15.75" customHeight="1">
      <c r="A70" s="12">
        <v>68</v>
      </c>
      <c r="B70" s="12" t="str">
        <f>"23033129"</f>
        <v>23033129</v>
      </c>
      <c r="C70" s="12" t="str">
        <f t="shared" si="5"/>
        <v>230203</v>
      </c>
      <c r="D70" s="13" t="s">
        <v>24</v>
      </c>
      <c r="E70" s="12">
        <v>101</v>
      </c>
      <c r="F70" s="12">
        <v>97.5</v>
      </c>
      <c r="G70" s="12">
        <f t="shared" si="6"/>
        <v>99.6</v>
      </c>
      <c r="H70" s="14">
        <v>80.2</v>
      </c>
      <c r="I70" s="14">
        <f t="shared" si="7"/>
        <v>81.03999999999999</v>
      </c>
      <c r="J70" s="17">
        <v>4</v>
      </c>
      <c r="K70" s="18"/>
    </row>
    <row r="71" spans="1:11" ht="15.75" customHeight="1">
      <c r="A71" s="12">
        <v>69</v>
      </c>
      <c r="B71" s="12" t="str">
        <f>"23034206"</f>
        <v>23034206</v>
      </c>
      <c r="C71" s="12" t="str">
        <f t="shared" si="5"/>
        <v>230203</v>
      </c>
      <c r="D71" s="13" t="s">
        <v>24</v>
      </c>
      <c r="E71" s="12">
        <v>95.5</v>
      </c>
      <c r="F71" s="12">
        <v>99.5</v>
      </c>
      <c r="G71" s="12">
        <f t="shared" si="6"/>
        <v>97.1</v>
      </c>
      <c r="H71" s="14">
        <v>81</v>
      </c>
      <c r="I71" s="14">
        <f t="shared" si="7"/>
        <v>80.975</v>
      </c>
      <c r="J71" s="17">
        <v>4</v>
      </c>
      <c r="K71" s="18"/>
    </row>
    <row r="72" spans="1:11" ht="15.75" customHeight="1">
      <c r="A72" s="12">
        <v>70</v>
      </c>
      <c r="B72" s="12" t="str">
        <f>"23033205"</f>
        <v>23033205</v>
      </c>
      <c r="C72" s="12" t="str">
        <f t="shared" si="5"/>
        <v>230203</v>
      </c>
      <c r="D72" s="13" t="s">
        <v>24</v>
      </c>
      <c r="E72" s="12">
        <v>98</v>
      </c>
      <c r="F72" s="12">
        <v>106.5</v>
      </c>
      <c r="G72" s="12">
        <f t="shared" si="6"/>
        <v>101.4</v>
      </c>
      <c r="H72" s="14">
        <v>79.2</v>
      </c>
      <c r="I72" s="14">
        <f t="shared" si="7"/>
        <v>80.79</v>
      </c>
      <c r="J72" s="17">
        <v>4</v>
      </c>
      <c r="K72" s="18"/>
    </row>
    <row r="73" spans="1:11" ht="15.75" customHeight="1">
      <c r="A73" s="12">
        <v>71</v>
      </c>
      <c r="B73" s="12" t="str">
        <f>"23033025"</f>
        <v>23033025</v>
      </c>
      <c r="C73" s="12" t="str">
        <f t="shared" si="5"/>
        <v>230203</v>
      </c>
      <c r="D73" s="13" t="s">
        <v>24</v>
      </c>
      <c r="E73" s="12">
        <v>100</v>
      </c>
      <c r="F73" s="12">
        <v>99</v>
      </c>
      <c r="G73" s="12">
        <f t="shared" si="6"/>
        <v>99.6</v>
      </c>
      <c r="H73" s="14">
        <v>79.8</v>
      </c>
      <c r="I73" s="14">
        <f t="shared" si="7"/>
        <v>80.75999999999999</v>
      </c>
      <c r="J73" s="17">
        <v>4</v>
      </c>
      <c r="K73" s="18"/>
    </row>
    <row r="74" spans="1:11" ht="15.75" customHeight="1">
      <c r="A74" s="12">
        <v>72</v>
      </c>
      <c r="B74" s="12" t="str">
        <f>"23033628"</f>
        <v>23033628</v>
      </c>
      <c r="C74" s="12" t="str">
        <f t="shared" si="5"/>
        <v>230203</v>
      </c>
      <c r="D74" s="13" t="s">
        <v>24</v>
      </c>
      <c r="E74" s="12">
        <v>97</v>
      </c>
      <c r="F74" s="12">
        <v>100.5</v>
      </c>
      <c r="G74" s="12">
        <f t="shared" si="6"/>
        <v>98.4</v>
      </c>
      <c r="H74" s="14">
        <v>80.2</v>
      </c>
      <c r="I74" s="14">
        <f t="shared" si="7"/>
        <v>80.74000000000001</v>
      </c>
      <c r="J74" s="17">
        <v>4</v>
      </c>
      <c r="K74" s="18"/>
    </row>
    <row r="75" spans="1:11" ht="15.75" customHeight="1">
      <c r="A75" s="12">
        <v>73</v>
      </c>
      <c r="B75" s="12" t="str">
        <f>"23033907"</f>
        <v>23033907</v>
      </c>
      <c r="C75" s="12" t="str">
        <f t="shared" si="5"/>
        <v>230203</v>
      </c>
      <c r="D75" s="13" t="s">
        <v>24</v>
      </c>
      <c r="E75" s="12">
        <v>102</v>
      </c>
      <c r="F75" s="12">
        <v>94</v>
      </c>
      <c r="G75" s="12">
        <f t="shared" si="6"/>
        <v>98.8</v>
      </c>
      <c r="H75" s="14">
        <v>79.8</v>
      </c>
      <c r="I75" s="14">
        <f t="shared" si="7"/>
        <v>80.55999999999999</v>
      </c>
      <c r="J75" s="17">
        <v>4</v>
      </c>
      <c r="K75" s="18"/>
    </row>
    <row r="76" spans="1:11" ht="15.75" customHeight="1">
      <c r="A76" s="12">
        <v>74</v>
      </c>
      <c r="B76" s="12" t="str">
        <f>"23034010"</f>
        <v>23034010</v>
      </c>
      <c r="C76" s="12" t="str">
        <f t="shared" si="5"/>
        <v>230203</v>
      </c>
      <c r="D76" s="13" t="s">
        <v>24</v>
      </c>
      <c r="E76" s="12">
        <v>100.5</v>
      </c>
      <c r="F76" s="12">
        <v>99</v>
      </c>
      <c r="G76" s="12">
        <f t="shared" si="6"/>
        <v>99.9</v>
      </c>
      <c r="H76" s="14">
        <v>79.2</v>
      </c>
      <c r="I76" s="14">
        <f t="shared" si="7"/>
        <v>80.415</v>
      </c>
      <c r="J76" s="17">
        <v>5</v>
      </c>
      <c r="K76" s="18"/>
    </row>
    <row r="77" spans="1:11" ht="15.75" customHeight="1">
      <c r="A77" s="12">
        <v>75</v>
      </c>
      <c r="B77" s="12" t="str">
        <f>"23033819"</f>
        <v>23033819</v>
      </c>
      <c r="C77" s="12" t="str">
        <f t="shared" si="5"/>
        <v>230203</v>
      </c>
      <c r="D77" s="13" t="s">
        <v>24</v>
      </c>
      <c r="E77" s="12">
        <v>98</v>
      </c>
      <c r="F77" s="12">
        <v>98.5</v>
      </c>
      <c r="G77" s="12">
        <f t="shared" si="6"/>
        <v>98.2</v>
      </c>
      <c r="H77" s="14">
        <v>79.8</v>
      </c>
      <c r="I77" s="14">
        <f t="shared" si="7"/>
        <v>80.41</v>
      </c>
      <c r="J77" s="17">
        <v>5</v>
      </c>
      <c r="K77" s="18"/>
    </row>
    <row r="78" spans="1:11" ht="15.75" customHeight="1">
      <c r="A78" s="12">
        <v>76</v>
      </c>
      <c r="B78" s="12" t="str">
        <f>"23035527"</f>
        <v>23035527</v>
      </c>
      <c r="C78" s="12" t="str">
        <f aca="true" t="shared" si="8" ref="C78:C92">"230204"</f>
        <v>230204</v>
      </c>
      <c r="D78" s="13" t="s">
        <v>25</v>
      </c>
      <c r="E78" s="12">
        <v>105</v>
      </c>
      <c r="F78" s="12">
        <v>94</v>
      </c>
      <c r="G78" s="12">
        <f t="shared" si="6"/>
        <v>100.6</v>
      </c>
      <c r="H78" s="14">
        <v>84.2</v>
      </c>
      <c r="I78" s="14">
        <f t="shared" si="7"/>
        <v>84.09</v>
      </c>
      <c r="J78" s="17">
        <v>5</v>
      </c>
      <c r="K78" s="18"/>
    </row>
    <row r="79" spans="1:11" ht="15.75" customHeight="1">
      <c r="A79" s="12">
        <v>77</v>
      </c>
      <c r="B79" s="12" t="str">
        <f>"23035716"</f>
        <v>23035716</v>
      </c>
      <c r="C79" s="12" t="str">
        <f t="shared" si="8"/>
        <v>230204</v>
      </c>
      <c r="D79" s="13" t="s">
        <v>25</v>
      </c>
      <c r="E79" s="12">
        <v>105</v>
      </c>
      <c r="F79" s="12">
        <v>90</v>
      </c>
      <c r="G79" s="12">
        <f t="shared" si="6"/>
        <v>99</v>
      </c>
      <c r="H79" s="14">
        <v>83.8</v>
      </c>
      <c r="I79" s="14">
        <f t="shared" si="7"/>
        <v>83.41</v>
      </c>
      <c r="J79" s="17">
        <v>5</v>
      </c>
      <c r="K79" s="18"/>
    </row>
    <row r="80" spans="1:11" ht="15.75" customHeight="1">
      <c r="A80" s="12">
        <v>78</v>
      </c>
      <c r="B80" s="12" t="str">
        <f>"23034928"</f>
        <v>23034928</v>
      </c>
      <c r="C80" s="12" t="str">
        <f t="shared" si="8"/>
        <v>230204</v>
      </c>
      <c r="D80" s="13" t="s">
        <v>25</v>
      </c>
      <c r="E80" s="12">
        <v>110</v>
      </c>
      <c r="F80" s="12">
        <v>100.5</v>
      </c>
      <c r="G80" s="12">
        <f t="shared" si="6"/>
        <v>106.2</v>
      </c>
      <c r="H80" s="14">
        <v>81</v>
      </c>
      <c r="I80" s="14">
        <f t="shared" si="7"/>
        <v>83.25</v>
      </c>
      <c r="J80" s="17">
        <v>5</v>
      </c>
      <c r="K80" s="18"/>
    </row>
    <row r="81" spans="1:11" ht="15.75" customHeight="1">
      <c r="A81" s="12">
        <v>79</v>
      </c>
      <c r="B81" s="12" t="str">
        <f>"23034614"</f>
        <v>23034614</v>
      </c>
      <c r="C81" s="12" t="str">
        <f t="shared" si="8"/>
        <v>230204</v>
      </c>
      <c r="D81" s="13" t="s">
        <v>25</v>
      </c>
      <c r="E81" s="12">
        <v>111</v>
      </c>
      <c r="F81" s="12">
        <v>89</v>
      </c>
      <c r="G81" s="12">
        <f t="shared" si="6"/>
        <v>102.19999999999999</v>
      </c>
      <c r="H81" s="14">
        <v>82.2</v>
      </c>
      <c r="I81" s="14">
        <f t="shared" si="7"/>
        <v>83.09</v>
      </c>
      <c r="J81" s="17">
        <v>5</v>
      </c>
      <c r="K81" s="18"/>
    </row>
    <row r="82" spans="1:11" ht="15.75" customHeight="1">
      <c r="A82" s="12">
        <v>80</v>
      </c>
      <c r="B82" s="12" t="str">
        <f>"23035827"</f>
        <v>23035827</v>
      </c>
      <c r="C82" s="12" t="str">
        <f t="shared" si="8"/>
        <v>230204</v>
      </c>
      <c r="D82" s="13" t="s">
        <v>25</v>
      </c>
      <c r="E82" s="12">
        <v>97</v>
      </c>
      <c r="F82" s="12">
        <v>94</v>
      </c>
      <c r="G82" s="12">
        <f t="shared" si="6"/>
        <v>95.8</v>
      </c>
      <c r="H82" s="14">
        <v>84</v>
      </c>
      <c r="I82" s="14">
        <f t="shared" si="7"/>
        <v>82.75</v>
      </c>
      <c r="J82" s="17">
        <v>5</v>
      </c>
      <c r="K82" s="18"/>
    </row>
    <row r="83" spans="1:11" ht="15.75" customHeight="1">
      <c r="A83" s="12">
        <v>81</v>
      </c>
      <c r="B83" s="12" t="str">
        <f>"23035208"</f>
        <v>23035208</v>
      </c>
      <c r="C83" s="12" t="str">
        <f t="shared" si="8"/>
        <v>230204</v>
      </c>
      <c r="D83" s="13" t="s">
        <v>25</v>
      </c>
      <c r="E83" s="12">
        <v>108.5</v>
      </c>
      <c r="F83" s="12">
        <v>90.5</v>
      </c>
      <c r="G83" s="12">
        <f t="shared" si="6"/>
        <v>101.3</v>
      </c>
      <c r="H83" s="14">
        <v>82</v>
      </c>
      <c r="I83" s="14">
        <f t="shared" si="7"/>
        <v>82.725</v>
      </c>
      <c r="J83" s="17">
        <v>5</v>
      </c>
      <c r="K83" s="18"/>
    </row>
    <row r="84" spans="1:11" ht="15.75" customHeight="1">
      <c r="A84" s="12">
        <v>82</v>
      </c>
      <c r="B84" s="12" t="str">
        <f>"23035505"</f>
        <v>23035505</v>
      </c>
      <c r="C84" s="12" t="str">
        <f t="shared" si="8"/>
        <v>230204</v>
      </c>
      <c r="D84" s="13" t="s">
        <v>25</v>
      </c>
      <c r="E84" s="12">
        <v>103</v>
      </c>
      <c r="F84" s="12">
        <v>94</v>
      </c>
      <c r="G84" s="12">
        <f t="shared" si="6"/>
        <v>99.4</v>
      </c>
      <c r="H84" s="14">
        <v>82.6</v>
      </c>
      <c r="I84" s="14">
        <f t="shared" si="7"/>
        <v>82.66999999999999</v>
      </c>
      <c r="J84" s="17">
        <v>5</v>
      </c>
      <c r="K84" s="18"/>
    </row>
    <row r="85" spans="1:11" ht="15.75" customHeight="1">
      <c r="A85" s="12">
        <v>83</v>
      </c>
      <c r="B85" s="12" t="str">
        <f>"23035923"</f>
        <v>23035923</v>
      </c>
      <c r="C85" s="12" t="str">
        <f t="shared" si="8"/>
        <v>230204</v>
      </c>
      <c r="D85" s="13" t="s">
        <v>25</v>
      </c>
      <c r="E85" s="12">
        <v>104</v>
      </c>
      <c r="F85" s="12">
        <v>93.5</v>
      </c>
      <c r="G85" s="12">
        <f t="shared" si="6"/>
        <v>99.8</v>
      </c>
      <c r="H85" s="14">
        <v>82</v>
      </c>
      <c r="I85" s="14">
        <f t="shared" si="7"/>
        <v>82.35</v>
      </c>
      <c r="J85" s="17">
        <v>5</v>
      </c>
      <c r="K85" s="18"/>
    </row>
    <row r="86" spans="1:11" ht="15.75" customHeight="1">
      <c r="A86" s="12">
        <v>84</v>
      </c>
      <c r="B86" s="12" t="str">
        <f>"23035926"</f>
        <v>23035926</v>
      </c>
      <c r="C86" s="12" t="str">
        <f t="shared" si="8"/>
        <v>230204</v>
      </c>
      <c r="D86" s="13" t="s">
        <v>25</v>
      </c>
      <c r="E86" s="12">
        <v>97.5</v>
      </c>
      <c r="F86" s="12">
        <v>94</v>
      </c>
      <c r="G86" s="12">
        <f t="shared" si="6"/>
        <v>96.1</v>
      </c>
      <c r="H86" s="14">
        <v>82.8</v>
      </c>
      <c r="I86" s="14">
        <f t="shared" si="7"/>
        <v>81.98499999999999</v>
      </c>
      <c r="J86" s="17">
        <v>5</v>
      </c>
      <c r="K86" s="18"/>
    </row>
    <row r="87" spans="1:11" ht="15.75" customHeight="1">
      <c r="A87" s="12">
        <v>85</v>
      </c>
      <c r="B87" s="12" t="str">
        <f>"23035924"</f>
        <v>23035924</v>
      </c>
      <c r="C87" s="12" t="str">
        <f t="shared" si="8"/>
        <v>230204</v>
      </c>
      <c r="D87" s="13" t="s">
        <v>25</v>
      </c>
      <c r="E87" s="12">
        <v>96.5</v>
      </c>
      <c r="F87" s="12">
        <v>99.5</v>
      </c>
      <c r="G87" s="12">
        <f t="shared" si="6"/>
        <v>97.7</v>
      </c>
      <c r="H87" s="14">
        <v>82.1</v>
      </c>
      <c r="I87" s="14">
        <f t="shared" si="7"/>
        <v>81.895</v>
      </c>
      <c r="J87" s="17">
        <v>5</v>
      </c>
      <c r="K87" s="18"/>
    </row>
    <row r="88" spans="1:11" ht="15.75" customHeight="1">
      <c r="A88" s="12">
        <v>86</v>
      </c>
      <c r="B88" s="12" t="str">
        <f>"23035921"</f>
        <v>23035921</v>
      </c>
      <c r="C88" s="12" t="str">
        <f t="shared" si="8"/>
        <v>230204</v>
      </c>
      <c r="D88" s="13" t="s">
        <v>25</v>
      </c>
      <c r="E88" s="12">
        <v>105</v>
      </c>
      <c r="F88" s="12">
        <v>97</v>
      </c>
      <c r="G88" s="12">
        <f t="shared" si="6"/>
        <v>101.80000000000001</v>
      </c>
      <c r="H88" s="14">
        <v>80.6</v>
      </c>
      <c r="I88" s="14">
        <f t="shared" si="7"/>
        <v>81.87</v>
      </c>
      <c r="J88" s="17">
        <v>5</v>
      </c>
      <c r="K88" s="18"/>
    </row>
    <row r="89" spans="1:11" ht="15.75" customHeight="1">
      <c r="A89" s="12">
        <v>87</v>
      </c>
      <c r="B89" s="12" t="str">
        <f>"23034903"</f>
        <v>23034903</v>
      </c>
      <c r="C89" s="12" t="str">
        <f t="shared" si="8"/>
        <v>230204</v>
      </c>
      <c r="D89" s="13" t="s">
        <v>25</v>
      </c>
      <c r="E89" s="12">
        <v>101.5</v>
      </c>
      <c r="F89" s="12">
        <v>97</v>
      </c>
      <c r="G89" s="12">
        <f t="shared" si="6"/>
        <v>99.7</v>
      </c>
      <c r="H89" s="14">
        <v>81.2</v>
      </c>
      <c r="I89" s="14">
        <f t="shared" si="7"/>
        <v>81.765</v>
      </c>
      <c r="J89" s="17">
        <v>5</v>
      </c>
      <c r="K89" s="18"/>
    </row>
    <row r="90" spans="1:11" ht="15.75" customHeight="1">
      <c r="A90" s="12">
        <v>88</v>
      </c>
      <c r="B90" s="12" t="str">
        <f>"23035224"</f>
        <v>23035224</v>
      </c>
      <c r="C90" s="12" t="str">
        <f t="shared" si="8"/>
        <v>230204</v>
      </c>
      <c r="D90" s="13" t="s">
        <v>25</v>
      </c>
      <c r="E90" s="12">
        <v>99</v>
      </c>
      <c r="F90" s="12">
        <v>91</v>
      </c>
      <c r="G90" s="12">
        <f t="shared" si="6"/>
        <v>95.8</v>
      </c>
      <c r="H90" s="14">
        <v>82.4</v>
      </c>
      <c r="I90" s="14">
        <f t="shared" si="7"/>
        <v>81.63</v>
      </c>
      <c r="J90" s="17">
        <v>5</v>
      </c>
      <c r="K90" s="18"/>
    </row>
    <row r="91" spans="1:11" ht="15.75" customHeight="1">
      <c r="A91" s="12">
        <v>89</v>
      </c>
      <c r="B91" s="12" t="str">
        <f>"23036001"</f>
        <v>23036001</v>
      </c>
      <c r="C91" s="12" t="str">
        <f t="shared" si="8"/>
        <v>230204</v>
      </c>
      <c r="D91" s="13" t="s">
        <v>25</v>
      </c>
      <c r="E91" s="12">
        <v>102</v>
      </c>
      <c r="F91" s="12">
        <v>86</v>
      </c>
      <c r="G91" s="12">
        <f t="shared" si="6"/>
        <v>95.6</v>
      </c>
      <c r="H91" s="14">
        <v>82.2</v>
      </c>
      <c r="I91" s="14">
        <f t="shared" si="7"/>
        <v>81.44</v>
      </c>
      <c r="J91" s="17">
        <v>5</v>
      </c>
      <c r="K91" s="18"/>
    </row>
    <row r="92" spans="1:11" ht="15.75" customHeight="1">
      <c r="A92" s="12">
        <v>90</v>
      </c>
      <c r="B92" s="12" t="str">
        <f>"23035830"</f>
        <v>23035830</v>
      </c>
      <c r="C92" s="12" t="str">
        <f t="shared" si="8"/>
        <v>230204</v>
      </c>
      <c r="D92" s="13" t="s">
        <v>25</v>
      </c>
      <c r="E92" s="12">
        <v>99</v>
      </c>
      <c r="F92" s="12">
        <v>94.5</v>
      </c>
      <c r="G92" s="12">
        <f t="shared" si="6"/>
        <v>97.2</v>
      </c>
      <c r="H92" s="14">
        <v>81.6</v>
      </c>
      <c r="I92" s="14">
        <f t="shared" si="7"/>
        <v>81.41999999999999</v>
      </c>
      <c r="J92" s="17">
        <v>5</v>
      </c>
      <c r="K92" s="18"/>
    </row>
    <row r="93" spans="1:11" ht="15.75" customHeight="1">
      <c r="A93" s="12">
        <v>91</v>
      </c>
      <c r="B93" s="12" t="str">
        <f>"23040606"</f>
        <v>23040606</v>
      </c>
      <c r="C93" s="12" t="str">
        <f aca="true" t="shared" si="9" ref="C93:C103">"230205"</f>
        <v>230205</v>
      </c>
      <c r="D93" s="13" t="s">
        <v>12</v>
      </c>
      <c r="E93" s="12">
        <v>96</v>
      </c>
      <c r="F93" s="12">
        <v>96.5</v>
      </c>
      <c r="G93" s="12">
        <f t="shared" si="6"/>
        <v>96.19999999999999</v>
      </c>
      <c r="H93" s="14">
        <v>84.6</v>
      </c>
      <c r="I93" s="14">
        <f t="shared" si="7"/>
        <v>83.26999999999998</v>
      </c>
      <c r="J93" s="17">
        <v>5</v>
      </c>
      <c r="K93" s="18"/>
    </row>
    <row r="94" spans="1:11" ht="15.75" customHeight="1">
      <c r="A94" s="12">
        <v>92</v>
      </c>
      <c r="B94" s="12" t="str">
        <f>"23040714"</f>
        <v>23040714</v>
      </c>
      <c r="C94" s="12" t="str">
        <f t="shared" si="9"/>
        <v>230205</v>
      </c>
      <c r="D94" s="13" t="s">
        <v>12</v>
      </c>
      <c r="E94" s="12">
        <v>94</v>
      </c>
      <c r="F94" s="12">
        <v>86.5</v>
      </c>
      <c r="G94" s="12">
        <f t="shared" si="6"/>
        <v>91</v>
      </c>
      <c r="H94" s="14">
        <v>86.2</v>
      </c>
      <c r="I94" s="14">
        <f t="shared" si="7"/>
        <v>83.09</v>
      </c>
      <c r="J94" s="17">
        <v>5</v>
      </c>
      <c r="K94" s="18"/>
    </row>
    <row r="95" spans="1:11" ht="15.75" customHeight="1">
      <c r="A95" s="12">
        <v>93</v>
      </c>
      <c r="B95" s="12" t="str">
        <f>"23040503"</f>
        <v>23040503</v>
      </c>
      <c r="C95" s="12" t="str">
        <f t="shared" si="9"/>
        <v>230205</v>
      </c>
      <c r="D95" s="13" t="s">
        <v>12</v>
      </c>
      <c r="E95" s="12">
        <v>96</v>
      </c>
      <c r="F95" s="12">
        <v>93</v>
      </c>
      <c r="G95" s="12">
        <f t="shared" si="6"/>
        <v>94.8</v>
      </c>
      <c r="H95" s="14">
        <v>84</v>
      </c>
      <c r="I95" s="14">
        <f t="shared" si="7"/>
        <v>82.5</v>
      </c>
      <c r="J95" s="17">
        <v>5</v>
      </c>
      <c r="K95" s="18"/>
    </row>
    <row r="96" spans="1:11" ht="15.75" customHeight="1">
      <c r="A96" s="12">
        <v>94</v>
      </c>
      <c r="B96" s="12" t="str">
        <f>"23041211"</f>
        <v>23041211</v>
      </c>
      <c r="C96" s="12" t="str">
        <f t="shared" si="9"/>
        <v>230205</v>
      </c>
      <c r="D96" s="13" t="s">
        <v>12</v>
      </c>
      <c r="E96" s="12">
        <v>96</v>
      </c>
      <c r="F96" s="12">
        <v>80.5</v>
      </c>
      <c r="G96" s="12">
        <f t="shared" si="6"/>
        <v>89.8</v>
      </c>
      <c r="H96" s="14">
        <v>84.2</v>
      </c>
      <c r="I96" s="14">
        <f t="shared" si="7"/>
        <v>81.39</v>
      </c>
      <c r="J96" s="17">
        <v>5</v>
      </c>
      <c r="K96" s="18"/>
    </row>
    <row r="97" spans="1:11" ht="15.75" customHeight="1">
      <c r="A97" s="12">
        <v>95</v>
      </c>
      <c r="B97" s="12" t="str">
        <f>"23040415"</f>
        <v>23040415</v>
      </c>
      <c r="C97" s="12" t="str">
        <f t="shared" si="9"/>
        <v>230205</v>
      </c>
      <c r="D97" s="13" t="s">
        <v>12</v>
      </c>
      <c r="E97" s="12">
        <v>89</v>
      </c>
      <c r="F97" s="12">
        <v>87.5</v>
      </c>
      <c r="G97" s="12">
        <f t="shared" si="6"/>
        <v>88.4</v>
      </c>
      <c r="H97" s="14">
        <v>84.6</v>
      </c>
      <c r="I97" s="14">
        <f t="shared" si="7"/>
        <v>81.32</v>
      </c>
      <c r="J97" s="17">
        <v>6</v>
      </c>
      <c r="K97" s="18"/>
    </row>
    <row r="98" spans="1:11" ht="15.75" customHeight="1">
      <c r="A98" s="12">
        <v>96</v>
      </c>
      <c r="B98" s="12" t="str">
        <f>"23040928"</f>
        <v>23040928</v>
      </c>
      <c r="C98" s="12" t="str">
        <f t="shared" si="9"/>
        <v>230205</v>
      </c>
      <c r="D98" s="13" t="s">
        <v>12</v>
      </c>
      <c r="E98" s="12">
        <v>93</v>
      </c>
      <c r="F98" s="12">
        <v>87.5</v>
      </c>
      <c r="G98" s="12">
        <f t="shared" si="6"/>
        <v>90.8</v>
      </c>
      <c r="H98" s="14">
        <v>82.8</v>
      </c>
      <c r="I98" s="14">
        <f t="shared" si="7"/>
        <v>80.66</v>
      </c>
      <c r="J98" s="17">
        <v>6</v>
      </c>
      <c r="K98" s="18"/>
    </row>
    <row r="99" spans="1:11" ht="15.75" customHeight="1">
      <c r="A99" s="12">
        <v>97</v>
      </c>
      <c r="B99" s="12" t="str">
        <f>"23040616"</f>
        <v>23040616</v>
      </c>
      <c r="C99" s="12" t="str">
        <f t="shared" si="9"/>
        <v>230205</v>
      </c>
      <c r="D99" s="13" t="s">
        <v>12</v>
      </c>
      <c r="E99" s="12">
        <v>95</v>
      </c>
      <c r="F99" s="12">
        <v>81.5</v>
      </c>
      <c r="G99" s="12">
        <f t="shared" si="6"/>
        <v>89.6</v>
      </c>
      <c r="H99" s="14">
        <v>83.2</v>
      </c>
      <c r="I99" s="14">
        <f t="shared" si="7"/>
        <v>80.64</v>
      </c>
      <c r="J99" s="17">
        <v>6</v>
      </c>
      <c r="K99" s="18"/>
    </row>
    <row r="100" spans="1:11" ht="15.75" customHeight="1">
      <c r="A100" s="12">
        <v>98</v>
      </c>
      <c r="B100" s="12" t="str">
        <f>"23040701"</f>
        <v>23040701</v>
      </c>
      <c r="C100" s="12" t="str">
        <f t="shared" si="9"/>
        <v>230205</v>
      </c>
      <c r="D100" s="13" t="s">
        <v>12</v>
      </c>
      <c r="E100" s="12">
        <v>97</v>
      </c>
      <c r="F100" s="12">
        <v>84</v>
      </c>
      <c r="G100" s="12">
        <f t="shared" si="6"/>
        <v>91.8</v>
      </c>
      <c r="H100" s="14">
        <v>82.4</v>
      </c>
      <c r="I100" s="14">
        <f t="shared" si="7"/>
        <v>80.63</v>
      </c>
      <c r="J100" s="17">
        <v>6</v>
      </c>
      <c r="K100" s="18"/>
    </row>
    <row r="101" spans="1:11" ht="15.75" customHeight="1">
      <c r="A101" s="12">
        <v>99</v>
      </c>
      <c r="B101" s="12" t="str">
        <f>"23041305"</f>
        <v>23041305</v>
      </c>
      <c r="C101" s="12" t="str">
        <f t="shared" si="9"/>
        <v>230205</v>
      </c>
      <c r="D101" s="13" t="s">
        <v>12</v>
      </c>
      <c r="E101" s="12">
        <v>86</v>
      </c>
      <c r="F101" s="12">
        <v>90</v>
      </c>
      <c r="G101" s="12">
        <f t="shared" si="6"/>
        <v>87.6</v>
      </c>
      <c r="H101" s="14">
        <v>83.2</v>
      </c>
      <c r="I101" s="14">
        <f t="shared" si="7"/>
        <v>80.13999999999999</v>
      </c>
      <c r="J101" s="17">
        <v>6</v>
      </c>
      <c r="K101" s="18"/>
    </row>
    <row r="102" spans="1:11" ht="15.75" customHeight="1">
      <c r="A102" s="12">
        <v>100</v>
      </c>
      <c r="B102" s="12" t="str">
        <f>"23041005"</f>
        <v>23041005</v>
      </c>
      <c r="C102" s="12" t="str">
        <f t="shared" si="9"/>
        <v>230205</v>
      </c>
      <c r="D102" s="13" t="s">
        <v>12</v>
      </c>
      <c r="E102" s="12">
        <v>95</v>
      </c>
      <c r="F102" s="12">
        <v>82.5</v>
      </c>
      <c r="G102" s="12">
        <f t="shared" si="6"/>
        <v>90</v>
      </c>
      <c r="H102" s="14">
        <v>82.2</v>
      </c>
      <c r="I102" s="14">
        <f t="shared" si="7"/>
        <v>80.03999999999999</v>
      </c>
      <c r="J102" s="17">
        <v>6</v>
      </c>
      <c r="K102" s="18"/>
    </row>
    <row r="103" spans="1:11" ht="15.75" customHeight="1">
      <c r="A103" s="12">
        <v>101</v>
      </c>
      <c r="B103" s="12" t="str">
        <f>"23040710"</f>
        <v>23040710</v>
      </c>
      <c r="C103" s="12" t="str">
        <f t="shared" si="9"/>
        <v>230205</v>
      </c>
      <c r="D103" s="13" t="s">
        <v>12</v>
      </c>
      <c r="E103" s="12">
        <v>92</v>
      </c>
      <c r="F103" s="12">
        <v>82.5</v>
      </c>
      <c r="G103" s="12">
        <f t="shared" si="6"/>
        <v>88.19999999999999</v>
      </c>
      <c r="H103" s="14">
        <v>82.2</v>
      </c>
      <c r="I103" s="14">
        <f t="shared" si="7"/>
        <v>79.59</v>
      </c>
      <c r="J103" s="17">
        <v>6</v>
      </c>
      <c r="K103" s="18"/>
    </row>
    <row r="104" spans="1:11" ht="15.75" customHeight="1">
      <c r="A104" s="12">
        <v>102</v>
      </c>
      <c r="B104" s="12" t="str">
        <f>"23041411"</f>
        <v>23041411</v>
      </c>
      <c r="C104" s="12" t="str">
        <f aca="true" t="shared" si="10" ref="C104:C114">"230206"</f>
        <v>230206</v>
      </c>
      <c r="D104" s="13" t="s">
        <v>13</v>
      </c>
      <c r="E104" s="12">
        <v>98</v>
      </c>
      <c r="F104" s="12">
        <v>95</v>
      </c>
      <c r="G104" s="12">
        <f t="shared" si="6"/>
        <v>96.8</v>
      </c>
      <c r="H104" s="14">
        <v>91</v>
      </c>
      <c r="I104" s="14">
        <f t="shared" si="7"/>
        <v>87.89999999999999</v>
      </c>
      <c r="J104" s="17">
        <v>6</v>
      </c>
      <c r="K104" s="18"/>
    </row>
    <row r="105" spans="1:11" ht="15.75" customHeight="1">
      <c r="A105" s="12">
        <v>103</v>
      </c>
      <c r="B105" s="12" t="str">
        <f>"23041406"</f>
        <v>23041406</v>
      </c>
      <c r="C105" s="12" t="str">
        <f t="shared" si="10"/>
        <v>230206</v>
      </c>
      <c r="D105" s="13" t="s">
        <v>13</v>
      </c>
      <c r="E105" s="12">
        <v>103</v>
      </c>
      <c r="F105" s="12">
        <v>95</v>
      </c>
      <c r="G105" s="12">
        <f t="shared" si="6"/>
        <v>99.8</v>
      </c>
      <c r="H105" s="14">
        <v>87.6</v>
      </c>
      <c r="I105" s="14">
        <f t="shared" si="7"/>
        <v>86.27</v>
      </c>
      <c r="J105" s="17">
        <v>6</v>
      </c>
      <c r="K105" s="18"/>
    </row>
    <row r="106" spans="1:11" ht="15.75" customHeight="1">
      <c r="A106" s="12">
        <v>104</v>
      </c>
      <c r="B106" s="12" t="str">
        <f>"23041612"</f>
        <v>23041612</v>
      </c>
      <c r="C106" s="12" t="str">
        <f t="shared" si="10"/>
        <v>230206</v>
      </c>
      <c r="D106" s="13" t="s">
        <v>13</v>
      </c>
      <c r="E106" s="12">
        <v>105</v>
      </c>
      <c r="F106" s="12">
        <v>85.5</v>
      </c>
      <c r="G106" s="12">
        <f t="shared" si="6"/>
        <v>97.2</v>
      </c>
      <c r="H106" s="14">
        <v>87.2</v>
      </c>
      <c r="I106" s="14">
        <f t="shared" si="7"/>
        <v>85.34</v>
      </c>
      <c r="J106" s="17">
        <v>6</v>
      </c>
      <c r="K106" s="18"/>
    </row>
    <row r="107" spans="1:11" ht="15.75" customHeight="1">
      <c r="A107" s="12">
        <v>105</v>
      </c>
      <c r="B107" s="12" t="str">
        <f>"23042619"</f>
        <v>23042619</v>
      </c>
      <c r="C107" s="12" t="str">
        <f t="shared" si="10"/>
        <v>230206</v>
      </c>
      <c r="D107" s="13" t="s">
        <v>13</v>
      </c>
      <c r="E107" s="12">
        <v>95</v>
      </c>
      <c r="F107" s="12">
        <v>89.5</v>
      </c>
      <c r="G107" s="12">
        <f t="shared" si="6"/>
        <v>92.80000000000001</v>
      </c>
      <c r="H107" s="14">
        <v>87.4</v>
      </c>
      <c r="I107" s="14">
        <f t="shared" si="7"/>
        <v>84.38</v>
      </c>
      <c r="J107" s="17">
        <v>6</v>
      </c>
      <c r="K107" s="18"/>
    </row>
    <row r="108" spans="1:11" ht="15.75" customHeight="1">
      <c r="A108" s="12">
        <v>106</v>
      </c>
      <c r="B108" s="12" t="str">
        <f>"23041521"</f>
        <v>23041521</v>
      </c>
      <c r="C108" s="12" t="str">
        <f t="shared" si="10"/>
        <v>230206</v>
      </c>
      <c r="D108" s="13" t="s">
        <v>13</v>
      </c>
      <c r="E108" s="12">
        <v>99</v>
      </c>
      <c r="F108" s="12">
        <v>91.5</v>
      </c>
      <c r="G108" s="12">
        <f t="shared" si="6"/>
        <v>96</v>
      </c>
      <c r="H108" s="14">
        <v>85.2</v>
      </c>
      <c r="I108" s="14">
        <f t="shared" si="7"/>
        <v>83.64</v>
      </c>
      <c r="J108" s="17">
        <v>6</v>
      </c>
      <c r="K108" s="18"/>
    </row>
    <row r="109" spans="1:11" ht="15.75" customHeight="1">
      <c r="A109" s="12">
        <v>107</v>
      </c>
      <c r="B109" s="12" t="str">
        <f>"23042228"</f>
        <v>23042228</v>
      </c>
      <c r="C109" s="12" t="str">
        <f t="shared" si="10"/>
        <v>230206</v>
      </c>
      <c r="D109" s="13" t="s">
        <v>13</v>
      </c>
      <c r="E109" s="12">
        <v>107</v>
      </c>
      <c r="F109" s="12">
        <v>83.5</v>
      </c>
      <c r="G109" s="12">
        <f t="shared" si="6"/>
        <v>97.6</v>
      </c>
      <c r="H109" s="14">
        <v>83.6</v>
      </c>
      <c r="I109" s="14">
        <f t="shared" si="7"/>
        <v>82.91999999999999</v>
      </c>
      <c r="J109" s="17">
        <v>6</v>
      </c>
      <c r="K109" s="18"/>
    </row>
    <row r="110" spans="1:11" ht="15.75" customHeight="1">
      <c r="A110" s="12">
        <v>108</v>
      </c>
      <c r="B110" s="12" t="str">
        <f>"23041815"</f>
        <v>23041815</v>
      </c>
      <c r="C110" s="12" t="str">
        <f t="shared" si="10"/>
        <v>230206</v>
      </c>
      <c r="D110" s="13" t="s">
        <v>13</v>
      </c>
      <c r="E110" s="12">
        <v>102</v>
      </c>
      <c r="F110" s="12">
        <v>88.5</v>
      </c>
      <c r="G110" s="12">
        <f t="shared" si="6"/>
        <v>96.6</v>
      </c>
      <c r="H110" s="14">
        <v>83.8</v>
      </c>
      <c r="I110" s="14">
        <f t="shared" si="7"/>
        <v>82.81</v>
      </c>
      <c r="J110" s="17">
        <v>6</v>
      </c>
      <c r="K110" s="18"/>
    </row>
    <row r="111" spans="1:11" ht="15.75" customHeight="1">
      <c r="A111" s="12">
        <v>109</v>
      </c>
      <c r="B111" s="12" t="str">
        <f>"23042524"</f>
        <v>23042524</v>
      </c>
      <c r="C111" s="12" t="str">
        <f t="shared" si="10"/>
        <v>230206</v>
      </c>
      <c r="D111" s="13" t="s">
        <v>13</v>
      </c>
      <c r="E111" s="12">
        <v>94</v>
      </c>
      <c r="F111" s="12">
        <v>85.5</v>
      </c>
      <c r="G111" s="12">
        <f t="shared" si="6"/>
        <v>90.6</v>
      </c>
      <c r="H111" s="14">
        <v>85.4</v>
      </c>
      <c r="I111" s="14">
        <f t="shared" si="7"/>
        <v>82.43</v>
      </c>
      <c r="J111" s="17">
        <v>6</v>
      </c>
      <c r="K111" s="18"/>
    </row>
    <row r="112" spans="1:11" ht="15.75" customHeight="1">
      <c r="A112" s="12">
        <v>110</v>
      </c>
      <c r="B112" s="12" t="str">
        <f>"23041803"</f>
        <v>23041803</v>
      </c>
      <c r="C112" s="12" t="str">
        <f t="shared" si="10"/>
        <v>230206</v>
      </c>
      <c r="D112" s="13" t="s">
        <v>13</v>
      </c>
      <c r="E112" s="12">
        <v>101</v>
      </c>
      <c r="F112" s="12">
        <v>67.5</v>
      </c>
      <c r="G112" s="12">
        <f t="shared" si="6"/>
        <v>87.6</v>
      </c>
      <c r="H112" s="14">
        <v>86</v>
      </c>
      <c r="I112" s="14">
        <f t="shared" si="7"/>
        <v>82.1</v>
      </c>
      <c r="J112" s="17">
        <v>6</v>
      </c>
      <c r="K112" s="18"/>
    </row>
    <row r="113" spans="1:11" ht="15.75" customHeight="1">
      <c r="A113" s="12">
        <v>111</v>
      </c>
      <c r="B113" s="12" t="str">
        <f>"23042301"</f>
        <v>23042301</v>
      </c>
      <c r="C113" s="12" t="str">
        <f t="shared" si="10"/>
        <v>230206</v>
      </c>
      <c r="D113" s="13" t="s">
        <v>13</v>
      </c>
      <c r="E113" s="12">
        <v>91</v>
      </c>
      <c r="F113" s="12">
        <v>83</v>
      </c>
      <c r="G113" s="12">
        <f t="shared" si="6"/>
        <v>87.80000000000001</v>
      </c>
      <c r="H113" s="14">
        <v>85.6</v>
      </c>
      <c r="I113" s="14">
        <f t="shared" si="7"/>
        <v>81.87</v>
      </c>
      <c r="J113" s="17">
        <v>6</v>
      </c>
      <c r="K113" s="18"/>
    </row>
    <row r="114" spans="1:11" ht="15.75" customHeight="1">
      <c r="A114" s="12">
        <v>112</v>
      </c>
      <c r="B114" s="12" t="str">
        <f>"23042220"</f>
        <v>23042220</v>
      </c>
      <c r="C114" s="12" t="str">
        <f t="shared" si="10"/>
        <v>230206</v>
      </c>
      <c r="D114" s="13" t="s">
        <v>13</v>
      </c>
      <c r="E114" s="12">
        <v>96</v>
      </c>
      <c r="F114" s="12">
        <v>88</v>
      </c>
      <c r="G114" s="12">
        <f t="shared" si="6"/>
        <v>92.8</v>
      </c>
      <c r="H114" s="14">
        <v>83.6</v>
      </c>
      <c r="I114" s="14">
        <f t="shared" si="7"/>
        <v>81.71999999999998</v>
      </c>
      <c r="J114" s="17">
        <v>6</v>
      </c>
      <c r="K114" s="18"/>
    </row>
    <row r="115" spans="1:11" ht="15.75" customHeight="1">
      <c r="A115" s="12">
        <v>113</v>
      </c>
      <c r="B115" s="12" t="str">
        <f>"23042715"</f>
        <v>23042715</v>
      </c>
      <c r="C115" s="12" t="str">
        <f aca="true" t="shared" si="11" ref="C115:C127">"230207"</f>
        <v>230207</v>
      </c>
      <c r="D115" s="13" t="s">
        <v>14</v>
      </c>
      <c r="E115" s="12">
        <v>106</v>
      </c>
      <c r="F115" s="12">
        <v>97</v>
      </c>
      <c r="G115" s="12">
        <f t="shared" si="6"/>
        <v>102.4</v>
      </c>
      <c r="H115" s="14">
        <v>85</v>
      </c>
      <c r="I115" s="14">
        <f t="shared" si="7"/>
        <v>85.1</v>
      </c>
      <c r="J115" s="17">
        <v>6</v>
      </c>
      <c r="K115" s="18"/>
    </row>
    <row r="116" spans="1:11" ht="15.75" customHeight="1">
      <c r="A116" s="12">
        <v>114</v>
      </c>
      <c r="B116" s="12" t="str">
        <f>"23043130"</f>
        <v>23043130</v>
      </c>
      <c r="C116" s="12" t="str">
        <f t="shared" si="11"/>
        <v>230207</v>
      </c>
      <c r="D116" s="13" t="s">
        <v>14</v>
      </c>
      <c r="E116" s="12">
        <v>102</v>
      </c>
      <c r="F116" s="12">
        <v>97</v>
      </c>
      <c r="G116" s="12">
        <f t="shared" si="6"/>
        <v>100</v>
      </c>
      <c r="H116" s="14">
        <v>84.2</v>
      </c>
      <c r="I116" s="14">
        <f t="shared" si="7"/>
        <v>83.94</v>
      </c>
      <c r="J116" s="17">
        <v>6</v>
      </c>
      <c r="K116" s="18"/>
    </row>
    <row r="117" spans="1:11" ht="15.75" customHeight="1">
      <c r="A117" s="12">
        <v>115</v>
      </c>
      <c r="B117" s="12" t="str">
        <f>"23043516"</f>
        <v>23043516</v>
      </c>
      <c r="C117" s="12" t="str">
        <f t="shared" si="11"/>
        <v>230207</v>
      </c>
      <c r="D117" s="13" t="s">
        <v>14</v>
      </c>
      <c r="E117" s="12">
        <v>100</v>
      </c>
      <c r="F117" s="12">
        <v>91.5</v>
      </c>
      <c r="G117" s="12">
        <f t="shared" si="6"/>
        <v>96.6</v>
      </c>
      <c r="H117" s="14">
        <v>85.2</v>
      </c>
      <c r="I117" s="14">
        <f t="shared" si="7"/>
        <v>83.78999999999999</v>
      </c>
      <c r="J117" s="17">
        <v>6</v>
      </c>
      <c r="K117" s="18"/>
    </row>
    <row r="118" spans="1:11" ht="15.75" customHeight="1">
      <c r="A118" s="12">
        <v>116</v>
      </c>
      <c r="B118" s="12" t="str">
        <f>"23043527"</f>
        <v>23043527</v>
      </c>
      <c r="C118" s="12" t="str">
        <f t="shared" si="11"/>
        <v>230207</v>
      </c>
      <c r="D118" s="13" t="s">
        <v>14</v>
      </c>
      <c r="E118" s="12">
        <v>103</v>
      </c>
      <c r="F118" s="12">
        <v>94</v>
      </c>
      <c r="G118" s="12">
        <f t="shared" si="6"/>
        <v>99.4</v>
      </c>
      <c r="H118" s="14">
        <v>84.2</v>
      </c>
      <c r="I118" s="14">
        <f t="shared" si="7"/>
        <v>83.78999999999999</v>
      </c>
      <c r="J118" s="17">
        <v>7</v>
      </c>
      <c r="K118" s="18"/>
    </row>
    <row r="119" spans="1:11" ht="15.75" customHeight="1">
      <c r="A119" s="12">
        <v>117</v>
      </c>
      <c r="B119" s="12" t="str">
        <f>"23043405"</f>
        <v>23043405</v>
      </c>
      <c r="C119" s="12" t="str">
        <f t="shared" si="11"/>
        <v>230207</v>
      </c>
      <c r="D119" s="13" t="s">
        <v>14</v>
      </c>
      <c r="E119" s="12">
        <v>103</v>
      </c>
      <c r="F119" s="12">
        <v>85</v>
      </c>
      <c r="G119" s="12">
        <f t="shared" si="6"/>
        <v>95.8</v>
      </c>
      <c r="H119" s="14">
        <v>85.2</v>
      </c>
      <c r="I119" s="14">
        <f t="shared" si="7"/>
        <v>83.59</v>
      </c>
      <c r="J119" s="17">
        <v>7</v>
      </c>
      <c r="K119" s="18"/>
    </row>
    <row r="120" spans="1:11" ht="15.75" customHeight="1">
      <c r="A120" s="12">
        <v>118</v>
      </c>
      <c r="B120" s="12" t="str">
        <f>"23043912"</f>
        <v>23043912</v>
      </c>
      <c r="C120" s="12" t="str">
        <f t="shared" si="11"/>
        <v>230207</v>
      </c>
      <c r="D120" s="13" t="s">
        <v>14</v>
      </c>
      <c r="E120" s="12">
        <v>97</v>
      </c>
      <c r="F120" s="12">
        <v>87.5</v>
      </c>
      <c r="G120" s="12">
        <f t="shared" si="6"/>
        <v>93.19999999999999</v>
      </c>
      <c r="H120" s="14">
        <v>85.6</v>
      </c>
      <c r="I120" s="14">
        <f t="shared" si="7"/>
        <v>83.22</v>
      </c>
      <c r="J120" s="17">
        <v>7</v>
      </c>
      <c r="K120" s="18"/>
    </row>
    <row r="121" spans="1:11" ht="15.75" customHeight="1">
      <c r="A121" s="12">
        <v>119</v>
      </c>
      <c r="B121" s="12" t="str">
        <f>"23042815"</f>
        <v>23042815</v>
      </c>
      <c r="C121" s="12" t="str">
        <f t="shared" si="11"/>
        <v>230207</v>
      </c>
      <c r="D121" s="13" t="s">
        <v>14</v>
      </c>
      <c r="E121" s="12">
        <v>96</v>
      </c>
      <c r="F121" s="12">
        <v>94</v>
      </c>
      <c r="G121" s="12">
        <f t="shared" si="6"/>
        <v>95.19999999999999</v>
      </c>
      <c r="H121" s="14">
        <v>84.8</v>
      </c>
      <c r="I121" s="14">
        <f t="shared" si="7"/>
        <v>83.16</v>
      </c>
      <c r="J121" s="17">
        <v>7</v>
      </c>
      <c r="K121" s="18"/>
    </row>
    <row r="122" spans="1:11" ht="15.75" customHeight="1">
      <c r="A122" s="12">
        <v>120</v>
      </c>
      <c r="B122" s="12" t="str">
        <f>"23043803"</f>
        <v>23043803</v>
      </c>
      <c r="C122" s="12" t="str">
        <f t="shared" si="11"/>
        <v>230207</v>
      </c>
      <c r="D122" s="13" t="s">
        <v>14</v>
      </c>
      <c r="E122" s="12">
        <v>106</v>
      </c>
      <c r="F122" s="12">
        <v>76</v>
      </c>
      <c r="G122" s="12">
        <f t="shared" si="6"/>
        <v>94</v>
      </c>
      <c r="H122" s="14">
        <v>85.2</v>
      </c>
      <c r="I122" s="14">
        <f t="shared" si="7"/>
        <v>83.14</v>
      </c>
      <c r="J122" s="17">
        <v>7</v>
      </c>
      <c r="K122" s="18"/>
    </row>
    <row r="123" spans="1:11" ht="15.75" customHeight="1">
      <c r="A123" s="12">
        <v>121</v>
      </c>
      <c r="B123" s="12" t="str">
        <f>"23042821"</f>
        <v>23042821</v>
      </c>
      <c r="C123" s="12" t="str">
        <f t="shared" si="11"/>
        <v>230207</v>
      </c>
      <c r="D123" s="13" t="s">
        <v>14</v>
      </c>
      <c r="E123" s="12">
        <v>98</v>
      </c>
      <c r="F123" s="12">
        <v>85</v>
      </c>
      <c r="G123" s="12">
        <f t="shared" si="6"/>
        <v>92.8</v>
      </c>
      <c r="H123" s="14">
        <v>85.2</v>
      </c>
      <c r="I123" s="14">
        <f t="shared" si="7"/>
        <v>82.84</v>
      </c>
      <c r="J123" s="17">
        <v>7</v>
      </c>
      <c r="K123" s="18"/>
    </row>
    <row r="124" spans="1:11" ht="15.75" customHeight="1">
      <c r="A124" s="12">
        <v>122</v>
      </c>
      <c r="B124" s="12" t="str">
        <f>"23043215"</f>
        <v>23043215</v>
      </c>
      <c r="C124" s="12" t="str">
        <f t="shared" si="11"/>
        <v>230207</v>
      </c>
      <c r="D124" s="13" t="s">
        <v>14</v>
      </c>
      <c r="E124" s="12">
        <v>98</v>
      </c>
      <c r="F124" s="12">
        <v>82.5</v>
      </c>
      <c r="G124" s="12">
        <f t="shared" si="6"/>
        <v>91.8</v>
      </c>
      <c r="H124" s="14">
        <v>85.2</v>
      </c>
      <c r="I124" s="14">
        <f t="shared" si="7"/>
        <v>82.59</v>
      </c>
      <c r="J124" s="17">
        <v>7</v>
      </c>
      <c r="K124" s="18"/>
    </row>
    <row r="125" spans="1:11" ht="15.75" customHeight="1">
      <c r="A125" s="12">
        <v>123</v>
      </c>
      <c r="B125" s="12" t="str">
        <f>"23043621"</f>
        <v>23043621</v>
      </c>
      <c r="C125" s="12" t="str">
        <f t="shared" si="11"/>
        <v>230207</v>
      </c>
      <c r="D125" s="13" t="s">
        <v>14</v>
      </c>
      <c r="E125" s="12">
        <v>100</v>
      </c>
      <c r="F125" s="12">
        <v>90</v>
      </c>
      <c r="G125" s="12">
        <f t="shared" si="6"/>
        <v>96</v>
      </c>
      <c r="H125" s="14">
        <v>83.4</v>
      </c>
      <c r="I125" s="14">
        <f t="shared" si="7"/>
        <v>82.38</v>
      </c>
      <c r="J125" s="17">
        <v>7</v>
      </c>
      <c r="K125" s="18"/>
    </row>
    <row r="126" spans="1:11" ht="15.75" customHeight="1">
      <c r="A126" s="12">
        <v>124</v>
      </c>
      <c r="B126" s="12" t="str">
        <f>"23043315"</f>
        <v>23043315</v>
      </c>
      <c r="C126" s="12" t="str">
        <f t="shared" si="11"/>
        <v>230207</v>
      </c>
      <c r="D126" s="13" t="s">
        <v>14</v>
      </c>
      <c r="E126" s="12">
        <v>99</v>
      </c>
      <c r="F126" s="12">
        <v>87.5</v>
      </c>
      <c r="G126" s="12">
        <f t="shared" si="6"/>
        <v>94.4</v>
      </c>
      <c r="H126" s="14">
        <v>83.8</v>
      </c>
      <c r="I126" s="14">
        <f t="shared" si="7"/>
        <v>82.25999999999999</v>
      </c>
      <c r="J126" s="17">
        <v>7</v>
      </c>
      <c r="K126" s="18"/>
    </row>
    <row r="127" spans="1:11" ht="15.75" customHeight="1">
      <c r="A127" s="12">
        <v>125</v>
      </c>
      <c r="B127" s="12" t="str">
        <f>"23043116"</f>
        <v>23043116</v>
      </c>
      <c r="C127" s="12" t="str">
        <f t="shared" si="11"/>
        <v>230207</v>
      </c>
      <c r="D127" s="13" t="s">
        <v>14</v>
      </c>
      <c r="E127" s="12">
        <v>98</v>
      </c>
      <c r="F127" s="12">
        <v>93</v>
      </c>
      <c r="G127" s="12">
        <f t="shared" si="6"/>
        <v>96</v>
      </c>
      <c r="H127" s="14">
        <v>83.2</v>
      </c>
      <c r="I127" s="14">
        <f t="shared" si="7"/>
        <v>82.24</v>
      </c>
      <c r="J127" s="17">
        <v>7</v>
      </c>
      <c r="K127" s="18"/>
    </row>
    <row r="128" spans="1:11" ht="15.75" customHeight="1">
      <c r="A128" s="12">
        <v>126</v>
      </c>
      <c r="B128" s="12" t="str">
        <f>"23044116"</f>
        <v>23044116</v>
      </c>
      <c r="C128" s="12" t="str">
        <f aca="true" t="shared" si="12" ref="C128:C133">"230208"</f>
        <v>230208</v>
      </c>
      <c r="D128" s="13" t="s">
        <v>15</v>
      </c>
      <c r="E128" s="12">
        <v>104</v>
      </c>
      <c r="F128" s="12">
        <v>89</v>
      </c>
      <c r="G128" s="12">
        <f t="shared" si="6"/>
        <v>98</v>
      </c>
      <c r="H128" s="14">
        <v>82</v>
      </c>
      <c r="I128" s="14">
        <f t="shared" si="7"/>
        <v>81.9</v>
      </c>
      <c r="J128" s="17">
        <v>7</v>
      </c>
      <c r="K128" s="18"/>
    </row>
    <row r="129" spans="1:11" ht="15.75" customHeight="1">
      <c r="A129" s="12">
        <v>127</v>
      </c>
      <c r="B129" s="12" t="str">
        <f>"23044618"</f>
        <v>23044618</v>
      </c>
      <c r="C129" s="12" t="str">
        <f t="shared" si="12"/>
        <v>230208</v>
      </c>
      <c r="D129" s="13" t="s">
        <v>15</v>
      </c>
      <c r="E129" s="12">
        <v>100</v>
      </c>
      <c r="F129" s="12">
        <v>90.5</v>
      </c>
      <c r="G129" s="12">
        <f t="shared" si="6"/>
        <v>96.2</v>
      </c>
      <c r="H129" s="14">
        <v>82.4</v>
      </c>
      <c r="I129" s="14">
        <f t="shared" si="7"/>
        <v>81.73</v>
      </c>
      <c r="J129" s="17">
        <v>7</v>
      </c>
      <c r="K129" s="18"/>
    </row>
    <row r="130" spans="1:11" ht="15.75" customHeight="1">
      <c r="A130" s="12">
        <v>128</v>
      </c>
      <c r="B130" s="12" t="str">
        <f>"23044301"</f>
        <v>23044301</v>
      </c>
      <c r="C130" s="12" t="str">
        <f t="shared" si="12"/>
        <v>230208</v>
      </c>
      <c r="D130" s="13" t="s">
        <v>15</v>
      </c>
      <c r="E130" s="12">
        <v>94</v>
      </c>
      <c r="F130" s="12">
        <v>83.5</v>
      </c>
      <c r="G130" s="12">
        <f t="shared" si="6"/>
        <v>89.8</v>
      </c>
      <c r="H130" s="14">
        <v>83.4</v>
      </c>
      <c r="I130" s="14">
        <f t="shared" si="7"/>
        <v>80.83</v>
      </c>
      <c r="J130" s="17">
        <v>7</v>
      </c>
      <c r="K130" s="18"/>
    </row>
    <row r="131" spans="1:11" ht="15.75" customHeight="1">
      <c r="A131" s="12">
        <v>129</v>
      </c>
      <c r="B131" s="12" t="str">
        <f>"23044506"</f>
        <v>23044506</v>
      </c>
      <c r="C131" s="12" t="str">
        <f t="shared" si="12"/>
        <v>230208</v>
      </c>
      <c r="D131" s="13" t="s">
        <v>15</v>
      </c>
      <c r="E131" s="12">
        <v>87</v>
      </c>
      <c r="F131" s="12">
        <v>82.5</v>
      </c>
      <c r="G131" s="12">
        <f aca="true" t="shared" si="13" ref="G131:G194">E131*0.6+F131*0.4</f>
        <v>85.19999999999999</v>
      </c>
      <c r="H131" s="14">
        <v>83.4</v>
      </c>
      <c r="I131" s="14">
        <f aca="true" t="shared" si="14" ref="I131:I194">G131/1.2*0.3+H131*0.7</f>
        <v>79.68</v>
      </c>
      <c r="J131" s="17">
        <v>7</v>
      </c>
      <c r="K131" s="18"/>
    </row>
    <row r="132" spans="1:11" ht="15.75" customHeight="1">
      <c r="A132" s="12">
        <v>130</v>
      </c>
      <c r="B132" s="12" t="str">
        <f>"23044903"</f>
        <v>23044903</v>
      </c>
      <c r="C132" s="12" t="str">
        <f t="shared" si="12"/>
        <v>230208</v>
      </c>
      <c r="D132" s="13" t="s">
        <v>15</v>
      </c>
      <c r="E132" s="12">
        <v>96</v>
      </c>
      <c r="F132" s="12">
        <v>70.5</v>
      </c>
      <c r="G132" s="12">
        <f t="shared" si="13"/>
        <v>85.8</v>
      </c>
      <c r="H132" s="14">
        <v>82.6</v>
      </c>
      <c r="I132" s="14">
        <f t="shared" si="14"/>
        <v>79.27</v>
      </c>
      <c r="J132" s="17">
        <v>7</v>
      </c>
      <c r="K132" s="18"/>
    </row>
    <row r="133" spans="1:11" ht="15.75" customHeight="1">
      <c r="A133" s="12">
        <v>131</v>
      </c>
      <c r="B133" s="12" t="str">
        <f>"23045102"</f>
        <v>23045102</v>
      </c>
      <c r="C133" s="12" t="str">
        <f t="shared" si="12"/>
        <v>230208</v>
      </c>
      <c r="D133" s="13" t="s">
        <v>15</v>
      </c>
      <c r="E133" s="12">
        <v>88</v>
      </c>
      <c r="F133" s="12">
        <v>85.5</v>
      </c>
      <c r="G133" s="12">
        <f t="shared" si="13"/>
        <v>87</v>
      </c>
      <c r="H133" s="14">
        <v>80.8</v>
      </c>
      <c r="I133" s="14">
        <f t="shared" si="14"/>
        <v>78.31</v>
      </c>
      <c r="J133" s="17">
        <v>7</v>
      </c>
      <c r="K133" s="18"/>
    </row>
    <row r="134" spans="1:11" ht="15.75" customHeight="1">
      <c r="A134" s="12">
        <v>132</v>
      </c>
      <c r="B134" s="12" t="str">
        <f>"23045509"</f>
        <v>23045509</v>
      </c>
      <c r="C134" s="12" t="str">
        <f aca="true" t="shared" si="15" ref="C134:C147">"230209"</f>
        <v>230209</v>
      </c>
      <c r="D134" s="13" t="s">
        <v>16</v>
      </c>
      <c r="E134" s="12">
        <v>100</v>
      </c>
      <c r="F134" s="12">
        <v>85.5</v>
      </c>
      <c r="G134" s="12">
        <f t="shared" si="13"/>
        <v>94.2</v>
      </c>
      <c r="H134" s="14">
        <v>88.2</v>
      </c>
      <c r="I134" s="14">
        <f t="shared" si="14"/>
        <v>85.28999999999999</v>
      </c>
      <c r="J134" s="17">
        <v>7</v>
      </c>
      <c r="K134" s="18"/>
    </row>
    <row r="135" spans="1:11" ht="15.75" customHeight="1">
      <c r="A135" s="12">
        <v>133</v>
      </c>
      <c r="B135" s="12" t="str">
        <f>"23045702"</f>
        <v>23045702</v>
      </c>
      <c r="C135" s="12" t="str">
        <f t="shared" si="15"/>
        <v>230209</v>
      </c>
      <c r="D135" s="13" t="s">
        <v>16</v>
      </c>
      <c r="E135" s="12">
        <v>95.5</v>
      </c>
      <c r="F135" s="12">
        <v>94</v>
      </c>
      <c r="G135" s="12">
        <f t="shared" si="13"/>
        <v>94.9</v>
      </c>
      <c r="H135" s="14">
        <v>86.4</v>
      </c>
      <c r="I135" s="14">
        <f t="shared" si="14"/>
        <v>84.205</v>
      </c>
      <c r="J135" s="17">
        <v>7</v>
      </c>
      <c r="K135" s="18"/>
    </row>
    <row r="136" spans="1:11" ht="15.75" customHeight="1">
      <c r="A136" s="12">
        <v>134</v>
      </c>
      <c r="B136" s="12" t="str">
        <f>"23045907"</f>
        <v>23045907</v>
      </c>
      <c r="C136" s="12" t="str">
        <f t="shared" si="15"/>
        <v>230209</v>
      </c>
      <c r="D136" s="13" t="s">
        <v>16</v>
      </c>
      <c r="E136" s="12">
        <v>94.5</v>
      </c>
      <c r="F136" s="12">
        <v>91.5</v>
      </c>
      <c r="G136" s="12">
        <f t="shared" si="13"/>
        <v>93.3</v>
      </c>
      <c r="H136" s="14">
        <v>86.6</v>
      </c>
      <c r="I136" s="14">
        <f t="shared" si="14"/>
        <v>83.945</v>
      </c>
      <c r="J136" s="17">
        <v>7</v>
      </c>
      <c r="K136" s="18"/>
    </row>
    <row r="137" spans="1:11" ht="15.75" customHeight="1">
      <c r="A137" s="12">
        <v>135</v>
      </c>
      <c r="B137" s="12" t="str">
        <f>"23045809"</f>
        <v>23045809</v>
      </c>
      <c r="C137" s="12" t="str">
        <f t="shared" si="15"/>
        <v>230209</v>
      </c>
      <c r="D137" s="13" t="s">
        <v>16</v>
      </c>
      <c r="E137" s="12">
        <v>97.5</v>
      </c>
      <c r="F137" s="12">
        <v>97</v>
      </c>
      <c r="G137" s="12">
        <f t="shared" si="13"/>
        <v>97.30000000000001</v>
      </c>
      <c r="H137" s="14">
        <v>85</v>
      </c>
      <c r="I137" s="14">
        <f t="shared" si="14"/>
        <v>83.82499999999999</v>
      </c>
      <c r="J137" s="17">
        <v>7</v>
      </c>
      <c r="K137" s="18"/>
    </row>
    <row r="138" spans="1:11" ht="15.75" customHeight="1">
      <c r="A138" s="12">
        <v>136</v>
      </c>
      <c r="B138" s="12" t="str">
        <f>"23045420"</f>
        <v>23045420</v>
      </c>
      <c r="C138" s="12" t="str">
        <f t="shared" si="15"/>
        <v>230209</v>
      </c>
      <c r="D138" s="13" t="s">
        <v>16</v>
      </c>
      <c r="E138" s="12">
        <v>89</v>
      </c>
      <c r="F138" s="12">
        <v>83</v>
      </c>
      <c r="G138" s="12">
        <f t="shared" si="13"/>
        <v>86.6</v>
      </c>
      <c r="H138" s="14">
        <v>88.6</v>
      </c>
      <c r="I138" s="14">
        <f t="shared" si="14"/>
        <v>83.66999999999999</v>
      </c>
      <c r="J138" s="17">
        <v>7</v>
      </c>
      <c r="K138" s="18"/>
    </row>
    <row r="139" spans="1:11" ht="15.75" customHeight="1">
      <c r="A139" s="12">
        <v>137</v>
      </c>
      <c r="B139" s="12" t="str">
        <f>"23045913"</f>
        <v>23045913</v>
      </c>
      <c r="C139" s="12" t="str">
        <f t="shared" si="15"/>
        <v>230209</v>
      </c>
      <c r="D139" s="13" t="s">
        <v>16</v>
      </c>
      <c r="E139" s="12">
        <v>95.5</v>
      </c>
      <c r="F139" s="12">
        <v>84</v>
      </c>
      <c r="G139" s="12">
        <f t="shared" si="13"/>
        <v>90.9</v>
      </c>
      <c r="H139" s="14">
        <v>87</v>
      </c>
      <c r="I139" s="14">
        <f t="shared" si="14"/>
        <v>83.625</v>
      </c>
      <c r="J139" s="17">
        <v>8</v>
      </c>
      <c r="K139" s="18"/>
    </row>
    <row r="140" spans="1:11" ht="15.75" customHeight="1">
      <c r="A140" s="12">
        <v>138</v>
      </c>
      <c r="B140" s="12" t="str">
        <f>"23045513"</f>
        <v>23045513</v>
      </c>
      <c r="C140" s="12" t="str">
        <f t="shared" si="15"/>
        <v>230209</v>
      </c>
      <c r="D140" s="13" t="s">
        <v>16</v>
      </c>
      <c r="E140" s="12">
        <v>92</v>
      </c>
      <c r="F140" s="12">
        <v>86.5</v>
      </c>
      <c r="G140" s="12">
        <f t="shared" si="13"/>
        <v>89.8</v>
      </c>
      <c r="H140" s="14">
        <v>86.8</v>
      </c>
      <c r="I140" s="14">
        <f t="shared" si="14"/>
        <v>83.21</v>
      </c>
      <c r="J140" s="17">
        <v>8</v>
      </c>
      <c r="K140" s="18"/>
    </row>
    <row r="141" spans="1:11" ht="15.75" customHeight="1">
      <c r="A141" s="12">
        <v>139</v>
      </c>
      <c r="B141" s="12" t="str">
        <f>"23045427"</f>
        <v>23045427</v>
      </c>
      <c r="C141" s="12" t="str">
        <f t="shared" si="15"/>
        <v>230209</v>
      </c>
      <c r="D141" s="13" t="s">
        <v>16</v>
      </c>
      <c r="E141" s="12">
        <v>93.5</v>
      </c>
      <c r="F141" s="12">
        <v>83.5</v>
      </c>
      <c r="G141" s="12">
        <f t="shared" si="13"/>
        <v>89.5</v>
      </c>
      <c r="H141" s="14">
        <v>86.6</v>
      </c>
      <c r="I141" s="14">
        <f t="shared" si="14"/>
        <v>82.99499999999999</v>
      </c>
      <c r="J141" s="17">
        <v>8</v>
      </c>
      <c r="K141" s="18"/>
    </row>
    <row r="142" spans="1:11" ht="15.75" customHeight="1">
      <c r="A142" s="12">
        <v>140</v>
      </c>
      <c r="B142" s="12" t="str">
        <f>"23045211"</f>
        <v>23045211</v>
      </c>
      <c r="C142" s="12" t="str">
        <f t="shared" si="15"/>
        <v>230209</v>
      </c>
      <c r="D142" s="13" t="s">
        <v>16</v>
      </c>
      <c r="E142" s="12">
        <v>95</v>
      </c>
      <c r="F142" s="12">
        <v>84.5</v>
      </c>
      <c r="G142" s="12">
        <f t="shared" si="13"/>
        <v>90.80000000000001</v>
      </c>
      <c r="H142" s="14">
        <v>86</v>
      </c>
      <c r="I142" s="14">
        <f t="shared" si="14"/>
        <v>82.9</v>
      </c>
      <c r="J142" s="17">
        <v>8</v>
      </c>
      <c r="K142" s="18"/>
    </row>
    <row r="143" spans="1:11" ht="15.75" customHeight="1">
      <c r="A143" s="12">
        <v>141</v>
      </c>
      <c r="B143" s="12" t="str">
        <f>"23045905"</f>
        <v>23045905</v>
      </c>
      <c r="C143" s="12" t="str">
        <f t="shared" si="15"/>
        <v>230209</v>
      </c>
      <c r="D143" s="13" t="s">
        <v>16</v>
      </c>
      <c r="E143" s="12">
        <v>91.5</v>
      </c>
      <c r="F143" s="12">
        <v>90</v>
      </c>
      <c r="G143" s="12">
        <f t="shared" si="13"/>
        <v>90.9</v>
      </c>
      <c r="H143" s="14">
        <v>85.6</v>
      </c>
      <c r="I143" s="14">
        <f t="shared" si="14"/>
        <v>82.645</v>
      </c>
      <c r="J143" s="17">
        <v>8</v>
      </c>
      <c r="K143" s="18"/>
    </row>
    <row r="144" spans="1:11" ht="15.75" customHeight="1">
      <c r="A144" s="12">
        <v>142</v>
      </c>
      <c r="B144" s="12" t="str">
        <f>"23045120"</f>
        <v>23045120</v>
      </c>
      <c r="C144" s="12" t="str">
        <f t="shared" si="15"/>
        <v>230209</v>
      </c>
      <c r="D144" s="13" t="s">
        <v>16</v>
      </c>
      <c r="E144" s="12">
        <v>95.5</v>
      </c>
      <c r="F144" s="12">
        <v>95.5</v>
      </c>
      <c r="G144" s="12">
        <f t="shared" si="13"/>
        <v>95.5</v>
      </c>
      <c r="H144" s="14">
        <v>83.6</v>
      </c>
      <c r="I144" s="14">
        <f t="shared" si="14"/>
        <v>82.395</v>
      </c>
      <c r="J144" s="17">
        <v>8</v>
      </c>
      <c r="K144" s="18"/>
    </row>
    <row r="145" spans="1:11" ht="15.75" customHeight="1">
      <c r="A145" s="12">
        <v>143</v>
      </c>
      <c r="B145" s="12" t="str">
        <f>"23045614"</f>
        <v>23045614</v>
      </c>
      <c r="C145" s="12" t="str">
        <f t="shared" si="15"/>
        <v>230209</v>
      </c>
      <c r="D145" s="13" t="s">
        <v>16</v>
      </c>
      <c r="E145" s="12">
        <v>94.5</v>
      </c>
      <c r="F145" s="12">
        <v>92</v>
      </c>
      <c r="G145" s="12">
        <f t="shared" si="13"/>
        <v>93.5</v>
      </c>
      <c r="H145" s="14">
        <v>84.2</v>
      </c>
      <c r="I145" s="14">
        <f t="shared" si="14"/>
        <v>82.315</v>
      </c>
      <c r="J145" s="17">
        <v>8</v>
      </c>
      <c r="K145" s="18"/>
    </row>
    <row r="146" spans="1:11" ht="15.75" customHeight="1">
      <c r="A146" s="12">
        <v>144</v>
      </c>
      <c r="B146" s="12" t="str">
        <f>"23045626"</f>
        <v>23045626</v>
      </c>
      <c r="C146" s="12" t="str">
        <f t="shared" si="15"/>
        <v>230209</v>
      </c>
      <c r="D146" s="13" t="s">
        <v>16</v>
      </c>
      <c r="E146" s="12">
        <v>94</v>
      </c>
      <c r="F146" s="12">
        <v>80.5</v>
      </c>
      <c r="G146" s="12">
        <f t="shared" si="13"/>
        <v>88.6</v>
      </c>
      <c r="H146" s="14">
        <v>85.4</v>
      </c>
      <c r="I146" s="14">
        <f t="shared" si="14"/>
        <v>81.93</v>
      </c>
      <c r="J146" s="17">
        <v>8</v>
      </c>
      <c r="K146" s="18"/>
    </row>
    <row r="147" spans="1:11" ht="15.75" customHeight="1">
      <c r="A147" s="12">
        <v>145</v>
      </c>
      <c r="B147" s="12" t="str">
        <f>"23045116"</f>
        <v>23045116</v>
      </c>
      <c r="C147" s="12" t="str">
        <f t="shared" si="15"/>
        <v>230209</v>
      </c>
      <c r="D147" s="13" t="s">
        <v>16</v>
      </c>
      <c r="E147" s="12">
        <v>93.5</v>
      </c>
      <c r="F147" s="12">
        <v>94.5</v>
      </c>
      <c r="G147" s="12">
        <f t="shared" si="13"/>
        <v>93.9</v>
      </c>
      <c r="H147" s="14">
        <v>82.6</v>
      </c>
      <c r="I147" s="14">
        <f t="shared" si="14"/>
        <v>81.295</v>
      </c>
      <c r="J147" s="17">
        <v>8</v>
      </c>
      <c r="K147" s="18"/>
    </row>
    <row r="148" spans="1:11" ht="15.75" customHeight="1">
      <c r="A148" s="12">
        <v>146</v>
      </c>
      <c r="B148" s="12" t="str">
        <f>"23046024"</f>
        <v>23046024</v>
      </c>
      <c r="C148" s="12" t="str">
        <f aca="true" t="shared" si="16" ref="C148:C160">"230210"</f>
        <v>230210</v>
      </c>
      <c r="D148" s="13" t="s">
        <v>17</v>
      </c>
      <c r="E148" s="12">
        <v>95.5</v>
      </c>
      <c r="F148" s="12">
        <v>95</v>
      </c>
      <c r="G148" s="12">
        <f t="shared" si="13"/>
        <v>95.3</v>
      </c>
      <c r="H148" s="14">
        <v>82.6</v>
      </c>
      <c r="I148" s="14">
        <f t="shared" si="14"/>
        <v>81.645</v>
      </c>
      <c r="J148" s="17">
        <v>8</v>
      </c>
      <c r="K148" s="18"/>
    </row>
    <row r="149" spans="1:11" ht="15.75" customHeight="1">
      <c r="A149" s="12">
        <v>147</v>
      </c>
      <c r="B149" s="12" t="str">
        <f>"23046426"</f>
        <v>23046426</v>
      </c>
      <c r="C149" s="12" t="str">
        <f t="shared" si="16"/>
        <v>230210</v>
      </c>
      <c r="D149" s="13" t="s">
        <v>17</v>
      </c>
      <c r="E149" s="12">
        <v>95</v>
      </c>
      <c r="F149" s="12">
        <v>81</v>
      </c>
      <c r="G149" s="12">
        <f t="shared" si="13"/>
        <v>89.4</v>
      </c>
      <c r="H149" s="14">
        <v>83.8</v>
      </c>
      <c r="I149" s="14">
        <f t="shared" si="14"/>
        <v>81.01</v>
      </c>
      <c r="J149" s="17">
        <v>8</v>
      </c>
      <c r="K149" s="18"/>
    </row>
    <row r="150" spans="1:11" ht="15.75" customHeight="1">
      <c r="A150" s="12">
        <v>148</v>
      </c>
      <c r="B150" s="12" t="str">
        <f>"23046304"</f>
        <v>23046304</v>
      </c>
      <c r="C150" s="12" t="str">
        <f t="shared" si="16"/>
        <v>230210</v>
      </c>
      <c r="D150" s="13" t="s">
        <v>17</v>
      </c>
      <c r="E150" s="12">
        <v>105</v>
      </c>
      <c r="F150" s="12">
        <v>93.5</v>
      </c>
      <c r="G150" s="12">
        <f t="shared" si="13"/>
        <v>100.4</v>
      </c>
      <c r="H150" s="14">
        <v>79.8</v>
      </c>
      <c r="I150" s="14">
        <f t="shared" si="14"/>
        <v>80.96</v>
      </c>
      <c r="J150" s="17">
        <v>8</v>
      </c>
      <c r="K150" s="18"/>
    </row>
    <row r="151" spans="1:11" ht="15.75" customHeight="1">
      <c r="A151" s="12">
        <v>149</v>
      </c>
      <c r="B151" s="12" t="str">
        <f>"23046515"</f>
        <v>23046515</v>
      </c>
      <c r="C151" s="12" t="str">
        <f t="shared" si="16"/>
        <v>230210</v>
      </c>
      <c r="D151" s="13" t="s">
        <v>17</v>
      </c>
      <c r="E151" s="12">
        <v>92.5</v>
      </c>
      <c r="F151" s="12">
        <v>95</v>
      </c>
      <c r="G151" s="12">
        <f t="shared" si="13"/>
        <v>93.5</v>
      </c>
      <c r="H151" s="14">
        <v>82.1</v>
      </c>
      <c r="I151" s="14">
        <f t="shared" si="14"/>
        <v>80.845</v>
      </c>
      <c r="J151" s="17">
        <v>8</v>
      </c>
      <c r="K151" s="18"/>
    </row>
    <row r="152" spans="1:11" ht="15.75" customHeight="1">
      <c r="A152" s="12">
        <v>150</v>
      </c>
      <c r="B152" s="12" t="str">
        <f>"23046224"</f>
        <v>23046224</v>
      </c>
      <c r="C152" s="12" t="str">
        <f t="shared" si="16"/>
        <v>230210</v>
      </c>
      <c r="D152" s="13" t="s">
        <v>17</v>
      </c>
      <c r="E152" s="12">
        <v>102</v>
      </c>
      <c r="F152" s="12">
        <v>93.5</v>
      </c>
      <c r="G152" s="12">
        <f t="shared" si="13"/>
        <v>98.6</v>
      </c>
      <c r="H152" s="14">
        <v>80</v>
      </c>
      <c r="I152" s="14">
        <f t="shared" si="14"/>
        <v>80.65</v>
      </c>
      <c r="J152" s="17">
        <v>8</v>
      </c>
      <c r="K152" s="18"/>
    </row>
    <row r="153" spans="1:11" ht="15.75" customHeight="1">
      <c r="A153" s="12">
        <v>151</v>
      </c>
      <c r="B153" s="12" t="str">
        <f>"23046314"</f>
        <v>23046314</v>
      </c>
      <c r="C153" s="12" t="str">
        <f t="shared" si="16"/>
        <v>230210</v>
      </c>
      <c r="D153" s="13" t="s">
        <v>17</v>
      </c>
      <c r="E153" s="12">
        <v>88.5</v>
      </c>
      <c r="F153" s="12">
        <v>90.5</v>
      </c>
      <c r="G153" s="12">
        <f t="shared" si="13"/>
        <v>89.30000000000001</v>
      </c>
      <c r="H153" s="14">
        <v>82.2</v>
      </c>
      <c r="I153" s="14">
        <f t="shared" si="14"/>
        <v>79.86500000000001</v>
      </c>
      <c r="J153" s="17">
        <v>8</v>
      </c>
      <c r="K153" s="18"/>
    </row>
    <row r="154" spans="1:11" ht="15.75" customHeight="1">
      <c r="A154" s="12">
        <v>152</v>
      </c>
      <c r="B154" s="12" t="str">
        <f>"23046506"</f>
        <v>23046506</v>
      </c>
      <c r="C154" s="12" t="str">
        <f t="shared" si="16"/>
        <v>230210</v>
      </c>
      <c r="D154" s="13" t="s">
        <v>17</v>
      </c>
      <c r="E154" s="12">
        <v>89</v>
      </c>
      <c r="F154" s="12">
        <v>89</v>
      </c>
      <c r="G154" s="12">
        <f t="shared" si="13"/>
        <v>89</v>
      </c>
      <c r="H154" s="14">
        <v>81.2</v>
      </c>
      <c r="I154" s="14">
        <f t="shared" si="14"/>
        <v>79.09</v>
      </c>
      <c r="J154" s="17">
        <v>8</v>
      </c>
      <c r="K154" s="18"/>
    </row>
    <row r="155" spans="1:11" ht="15.75" customHeight="1">
      <c r="A155" s="12">
        <v>153</v>
      </c>
      <c r="B155" s="12" t="str">
        <f>"23046105"</f>
        <v>23046105</v>
      </c>
      <c r="C155" s="12" t="str">
        <f t="shared" si="16"/>
        <v>230210</v>
      </c>
      <c r="D155" s="13" t="s">
        <v>17</v>
      </c>
      <c r="E155" s="12">
        <v>82</v>
      </c>
      <c r="F155" s="12">
        <v>88.5</v>
      </c>
      <c r="G155" s="12">
        <f t="shared" si="13"/>
        <v>84.6</v>
      </c>
      <c r="H155" s="14">
        <v>82.2</v>
      </c>
      <c r="I155" s="14">
        <f t="shared" si="14"/>
        <v>78.69</v>
      </c>
      <c r="J155" s="17">
        <v>8</v>
      </c>
      <c r="K155" s="18"/>
    </row>
    <row r="156" spans="1:11" ht="15.75" customHeight="1">
      <c r="A156" s="12">
        <v>154</v>
      </c>
      <c r="B156" s="12" t="str">
        <f>"23046504"</f>
        <v>23046504</v>
      </c>
      <c r="C156" s="12" t="str">
        <f t="shared" si="16"/>
        <v>230210</v>
      </c>
      <c r="D156" s="13" t="s">
        <v>17</v>
      </c>
      <c r="E156" s="12">
        <v>83</v>
      </c>
      <c r="F156" s="12">
        <v>92</v>
      </c>
      <c r="G156" s="12">
        <f t="shared" si="13"/>
        <v>86.6</v>
      </c>
      <c r="H156" s="14">
        <v>81.4</v>
      </c>
      <c r="I156" s="14">
        <f t="shared" si="14"/>
        <v>78.63</v>
      </c>
      <c r="J156" s="17">
        <v>8</v>
      </c>
      <c r="K156" s="18"/>
    </row>
    <row r="157" spans="1:11" ht="15.75" customHeight="1">
      <c r="A157" s="12">
        <v>155</v>
      </c>
      <c r="B157" s="12" t="str">
        <f>"23046316"</f>
        <v>23046316</v>
      </c>
      <c r="C157" s="12" t="str">
        <f t="shared" si="16"/>
        <v>230210</v>
      </c>
      <c r="D157" s="13" t="s">
        <v>17</v>
      </c>
      <c r="E157" s="12">
        <v>80.5</v>
      </c>
      <c r="F157" s="12">
        <v>88.5</v>
      </c>
      <c r="G157" s="12">
        <f t="shared" si="13"/>
        <v>83.69999999999999</v>
      </c>
      <c r="H157" s="14">
        <v>82.4</v>
      </c>
      <c r="I157" s="14">
        <f t="shared" si="14"/>
        <v>78.605</v>
      </c>
      <c r="J157" s="17">
        <v>8</v>
      </c>
      <c r="K157" s="18"/>
    </row>
    <row r="158" spans="1:11" ht="15.75" customHeight="1">
      <c r="A158" s="12">
        <v>156</v>
      </c>
      <c r="B158" s="12" t="str">
        <f>"23046108"</f>
        <v>23046108</v>
      </c>
      <c r="C158" s="12" t="str">
        <f t="shared" si="16"/>
        <v>230210</v>
      </c>
      <c r="D158" s="13" t="s">
        <v>17</v>
      </c>
      <c r="E158" s="12">
        <v>88</v>
      </c>
      <c r="F158" s="12">
        <v>88</v>
      </c>
      <c r="G158" s="12">
        <f t="shared" si="13"/>
        <v>88</v>
      </c>
      <c r="H158" s="14">
        <v>80.6</v>
      </c>
      <c r="I158" s="14">
        <f t="shared" si="14"/>
        <v>78.42</v>
      </c>
      <c r="J158" s="17">
        <v>8</v>
      </c>
      <c r="K158" s="18"/>
    </row>
    <row r="159" spans="1:11" ht="15.75" customHeight="1">
      <c r="A159" s="12">
        <v>157</v>
      </c>
      <c r="B159" s="12" t="str">
        <f>"23046401"</f>
        <v>23046401</v>
      </c>
      <c r="C159" s="12" t="str">
        <f t="shared" si="16"/>
        <v>230210</v>
      </c>
      <c r="D159" s="13" t="s">
        <v>17</v>
      </c>
      <c r="E159" s="12">
        <v>86.5</v>
      </c>
      <c r="F159" s="12">
        <v>91</v>
      </c>
      <c r="G159" s="12">
        <f t="shared" si="13"/>
        <v>88.3</v>
      </c>
      <c r="H159" s="14">
        <v>80.2</v>
      </c>
      <c r="I159" s="14">
        <f t="shared" si="14"/>
        <v>78.215</v>
      </c>
      <c r="J159" s="17">
        <v>8</v>
      </c>
      <c r="K159" s="18"/>
    </row>
    <row r="160" spans="1:11" ht="15.75" customHeight="1">
      <c r="A160" s="12">
        <v>158</v>
      </c>
      <c r="B160" s="12" t="str">
        <f>"23046523"</f>
        <v>23046523</v>
      </c>
      <c r="C160" s="12" t="str">
        <f t="shared" si="16"/>
        <v>230210</v>
      </c>
      <c r="D160" s="13" t="s">
        <v>17</v>
      </c>
      <c r="E160" s="12">
        <v>82</v>
      </c>
      <c r="F160" s="12">
        <v>88.5</v>
      </c>
      <c r="G160" s="12">
        <f t="shared" si="13"/>
        <v>84.6</v>
      </c>
      <c r="H160" s="14">
        <v>81.2</v>
      </c>
      <c r="I160" s="14">
        <f t="shared" si="14"/>
        <v>77.99</v>
      </c>
      <c r="J160" s="17">
        <v>9</v>
      </c>
      <c r="K160" s="18"/>
    </row>
    <row r="161" spans="1:11" ht="15.75" customHeight="1">
      <c r="A161" s="12">
        <v>159</v>
      </c>
      <c r="B161" s="12" t="str">
        <f>"23047430"</f>
        <v>23047430</v>
      </c>
      <c r="C161" s="12" t="str">
        <f aca="true" t="shared" si="17" ref="C161:C173">"230211"</f>
        <v>230211</v>
      </c>
      <c r="D161" s="13" t="s">
        <v>18</v>
      </c>
      <c r="E161" s="12">
        <v>89.5</v>
      </c>
      <c r="F161" s="12">
        <v>91</v>
      </c>
      <c r="G161" s="12">
        <f t="shared" si="13"/>
        <v>90.1</v>
      </c>
      <c r="H161" s="14">
        <v>87.1</v>
      </c>
      <c r="I161" s="14">
        <f t="shared" si="14"/>
        <v>83.49499999999999</v>
      </c>
      <c r="J161" s="17">
        <v>9</v>
      </c>
      <c r="K161" s="18"/>
    </row>
    <row r="162" spans="1:11" ht="15.75" customHeight="1">
      <c r="A162" s="12">
        <v>160</v>
      </c>
      <c r="B162" s="12" t="str">
        <f>"23046812"</f>
        <v>23046812</v>
      </c>
      <c r="C162" s="12" t="str">
        <f t="shared" si="17"/>
        <v>230211</v>
      </c>
      <c r="D162" s="13" t="s">
        <v>18</v>
      </c>
      <c r="E162" s="12">
        <v>96.5</v>
      </c>
      <c r="F162" s="12">
        <v>80</v>
      </c>
      <c r="G162" s="12">
        <f t="shared" si="13"/>
        <v>89.9</v>
      </c>
      <c r="H162" s="14">
        <v>86.44</v>
      </c>
      <c r="I162" s="14">
        <f t="shared" si="14"/>
        <v>82.983</v>
      </c>
      <c r="J162" s="17">
        <v>9</v>
      </c>
      <c r="K162" s="18"/>
    </row>
    <row r="163" spans="1:11" ht="15.75" customHeight="1">
      <c r="A163" s="12">
        <v>161</v>
      </c>
      <c r="B163" s="12" t="str">
        <f>"23047328"</f>
        <v>23047328</v>
      </c>
      <c r="C163" s="12" t="str">
        <f t="shared" si="17"/>
        <v>230211</v>
      </c>
      <c r="D163" s="13" t="s">
        <v>18</v>
      </c>
      <c r="E163" s="12">
        <v>83</v>
      </c>
      <c r="F163" s="12">
        <v>92</v>
      </c>
      <c r="G163" s="12">
        <f t="shared" si="13"/>
        <v>86.6</v>
      </c>
      <c r="H163" s="14">
        <v>87.34</v>
      </c>
      <c r="I163" s="14">
        <f t="shared" si="14"/>
        <v>82.788</v>
      </c>
      <c r="J163" s="17">
        <v>9</v>
      </c>
      <c r="K163" s="18"/>
    </row>
    <row r="164" spans="1:11" ht="15.75" customHeight="1">
      <c r="A164" s="12">
        <v>162</v>
      </c>
      <c r="B164" s="12" t="str">
        <f>"23047123"</f>
        <v>23047123</v>
      </c>
      <c r="C164" s="12" t="str">
        <f t="shared" si="17"/>
        <v>230211</v>
      </c>
      <c r="D164" s="13" t="s">
        <v>18</v>
      </c>
      <c r="E164" s="12">
        <v>83.5</v>
      </c>
      <c r="F164" s="12">
        <v>90</v>
      </c>
      <c r="G164" s="12">
        <f t="shared" si="13"/>
        <v>86.1</v>
      </c>
      <c r="H164" s="14">
        <v>87.5</v>
      </c>
      <c r="I164" s="14">
        <f t="shared" si="14"/>
        <v>82.77499999999999</v>
      </c>
      <c r="J164" s="17">
        <v>9</v>
      </c>
      <c r="K164" s="18"/>
    </row>
    <row r="165" spans="1:11" ht="15.75" customHeight="1">
      <c r="A165" s="12">
        <v>163</v>
      </c>
      <c r="B165" s="12" t="str">
        <f>"23047216"</f>
        <v>23047216</v>
      </c>
      <c r="C165" s="12" t="str">
        <f t="shared" si="17"/>
        <v>230211</v>
      </c>
      <c r="D165" s="13" t="s">
        <v>18</v>
      </c>
      <c r="E165" s="12">
        <v>94.5</v>
      </c>
      <c r="F165" s="12">
        <v>85</v>
      </c>
      <c r="G165" s="12">
        <f t="shared" si="13"/>
        <v>90.69999999999999</v>
      </c>
      <c r="H165" s="14">
        <v>85.84</v>
      </c>
      <c r="I165" s="14">
        <f t="shared" si="14"/>
        <v>82.763</v>
      </c>
      <c r="J165" s="17">
        <v>9</v>
      </c>
      <c r="K165" s="18"/>
    </row>
    <row r="166" spans="1:11" ht="15.75" customHeight="1">
      <c r="A166" s="12">
        <v>164</v>
      </c>
      <c r="B166" s="12" t="str">
        <f>"23047012"</f>
        <v>23047012</v>
      </c>
      <c r="C166" s="12" t="str">
        <f t="shared" si="17"/>
        <v>230211</v>
      </c>
      <c r="D166" s="13" t="s">
        <v>18</v>
      </c>
      <c r="E166" s="12">
        <v>86</v>
      </c>
      <c r="F166" s="12">
        <v>85.5</v>
      </c>
      <c r="G166" s="12">
        <f t="shared" si="13"/>
        <v>85.80000000000001</v>
      </c>
      <c r="H166" s="14">
        <v>87.1</v>
      </c>
      <c r="I166" s="14">
        <f t="shared" si="14"/>
        <v>82.41999999999999</v>
      </c>
      <c r="J166" s="17">
        <v>9</v>
      </c>
      <c r="K166" s="18"/>
    </row>
    <row r="167" spans="1:11" ht="15.75" customHeight="1">
      <c r="A167" s="12">
        <v>165</v>
      </c>
      <c r="B167" s="12" t="str">
        <f>"23046906"</f>
        <v>23046906</v>
      </c>
      <c r="C167" s="12" t="str">
        <f t="shared" si="17"/>
        <v>230211</v>
      </c>
      <c r="D167" s="13" t="s">
        <v>18</v>
      </c>
      <c r="E167" s="12">
        <v>101</v>
      </c>
      <c r="F167" s="12">
        <v>89.5</v>
      </c>
      <c r="G167" s="12">
        <f t="shared" si="13"/>
        <v>96.4</v>
      </c>
      <c r="H167" s="14">
        <v>82.9</v>
      </c>
      <c r="I167" s="14">
        <f t="shared" si="14"/>
        <v>82.13</v>
      </c>
      <c r="J167" s="17">
        <v>9</v>
      </c>
      <c r="K167" s="18"/>
    </row>
    <row r="168" spans="1:11" ht="15.75" customHeight="1">
      <c r="A168" s="12">
        <v>166</v>
      </c>
      <c r="B168" s="12" t="str">
        <f>"23047205"</f>
        <v>23047205</v>
      </c>
      <c r="C168" s="12" t="str">
        <f t="shared" si="17"/>
        <v>230211</v>
      </c>
      <c r="D168" s="13" t="s">
        <v>18</v>
      </c>
      <c r="E168" s="12">
        <v>102</v>
      </c>
      <c r="F168" s="12">
        <v>83.5</v>
      </c>
      <c r="G168" s="12">
        <f t="shared" si="13"/>
        <v>94.6</v>
      </c>
      <c r="H168" s="14">
        <v>83.16</v>
      </c>
      <c r="I168" s="14">
        <f t="shared" si="14"/>
        <v>81.862</v>
      </c>
      <c r="J168" s="17">
        <v>9</v>
      </c>
      <c r="K168" s="18"/>
    </row>
    <row r="169" spans="1:11" ht="15.75" customHeight="1">
      <c r="A169" s="12">
        <v>167</v>
      </c>
      <c r="B169" s="12" t="str">
        <f>"23047327"</f>
        <v>23047327</v>
      </c>
      <c r="C169" s="12" t="str">
        <f t="shared" si="17"/>
        <v>230211</v>
      </c>
      <c r="D169" s="13" t="s">
        <v>18</v>
      </c>
      <c r="E169" s="12">
        <v>92</v>
      </c>
      <c r="F169" s="12">
        <v>90</v>
      </c>
      <c r="G169" s="12">
        <f t="shared" si="13"/>
        <v>91.19999999999999</v>
      </c>
      <c r="H169" s="14">
        <v>83.88</v>
      </c>
      <c r="I169" s="14">
        <f t="shared" si="14"/>
        <v>81.51599999999999</v>
      </c>
      <c r="J169" s="17">
        <v>9</v>
      </c>
      <c r="K169" s="18"/>
    </row>
    <row r="170" spans="1:11" ht="15.75" customHeight="1">
      <c r="A170" s="12">
        <v>168</v>
      </c>
      <c r="B170" s="12" t="str">
        <f>"23047221"</f>
        <v>23047221</v>
      </c>
      <c r="C170" s="12" t="str">
        <f t="shared" si="17"/>
        <v>230211</v>
      </c>
      <c r="D170" s="13" t="s">
        <v>18</v>
      </c>
      <c r="E170" s="12">
        <v>82.5</v>
      </c>
      <c r="F170" s="12">
        <v>97</v>
      </c>
      <c r="G170" s="12">
        <f t="shared" si="13"/>
        <v>88.30000000000001</v>
      </c>
      <c r="H170" s="14">
        <v>84.64</v>
      </c>
      <c r="I170" s="14">
        <f t="shared" si="14"/>
        <v>81.32300000000001</v>
      </c>
      <c r="J170" s="17">
        <v>9</v>
      </c>
      <c r="K170" s="18"/>
    </row>
    <row r="171" spans="1:11" ht="15.75" customHeight="1">
      <c r="A171" s="12">
        <v>169</v>
      </c>
      <c r="B171" s="12" t="str">
        <f>"23047424"</f>
        <v>23047424</v>
      </c>
      <c r="C171" s="12" t="str">
        <f t="shared" si="17"/>
        <v>230211</v>
      </c>
      <c r="D171" s="13" t="s">
        <v>18</v>
      </c>
      <c r="E171" s="12">
        <v>87.5</v>
      </c>
      <c r="F171" s="12">
        <v>92.5</v>
      </c>
      <c r="G171" s="12">
        <f t="shared" si="13"/>
        <v>89.5</v>
      </c>
      <c r="H171" s="14">
        <v>84.16</v>
      </c>
      <c r="I171" s="14">
        <f t="shared" si="14"/>
        <v>81.28699999999999</v>
      </c>
      <c r="J171" s="17">
        <v>9</v>
      </c>
      <c r="K171" s="18"/>
    </row>
    <row r="172" spans="1:11" ht="15.75" customHeight="1">
      <c r="A172" s="12">
        <v>170</v>
      </c>
      <c r="B172" s="12" t="str">
        <f>"23047207"</f>
        <v>23047207</v>
      </c>
      <c r="C172" s="12" t="str">
        <f t="shared" si="17"/>
        <v>230211</v>
      </c>
      <c r="D172" s="13" t="s">
        <v>18</v>
      </c>
      <c r="E172" s="12">
        <v>88</v>
      </c>
      <c r="F172" s="12">
        <v>97.5</v>
      </c>
      <c r="G172" s="12">
        <f t="shared" si="13"/>
        <v>91.8</v>
      </c>
      <c r="H172" s="14">
        <v>82.84</v>
      </c>
      <c r="I172" s="14">
        <f t="shared" si="14"/>
        <v>80.938</v>
      </c>
      <c r="J172" s="17">
        <v>9</v>
      </c>
      <c r="K172" s="18"/>
    </row>
    <row r="173" spans="1:11" ht="15.75" customHeight="1">
      <c r="A173" s="12">
        <v>171</v>
      </c>
      <c r="B173" s="12" t="str">
        <f>"23046820"</f>
        <v>23046820</v>
      </c>
      <c r="C173" s="12" t="str">
        <f t="shared" si="17"/>
        <v>230211</v>
      </c>
      <c r="D173" s="13" t="s">
        <v>18</v>
      </c>
      <c r="E173" s="12">
        <v>90</v>
      </c>
      <c r="F173" s="12">
        <v>89</v>
      </c>
      <c r="G173" s="12">
        <f t="shared" si="13"/>
        <v>89.6</v>
      </c>
      <c r="H173" s="14">
        <v>83.5</v>
      </c>
      <c r="I173" s="14">
        <f t="shared" si="14"/>
        <v>80.85</v>
      </c>
      <c r="J173" s="17">
        <v>9</v>
      </c>
      <c r="K173" s="18"/>
    </row>
    <row r="174" spans="1:11" ht="15.75" customHeight="1">
      <c r="A174" s="12">
        <v>172</v>
      </c>
      <c r="B174" s="12" t="str">
        <f>"23020719"</f>
        <v>23020719</v>
      </c>
      <c r="C174" s="12" t="str">
        <f aca="true" t="shared" si="18" ref="C174:C180">"230212"</f>
        <v>230212</v>
      </c>
      <c r="D174" s="13" t="s">
        <v>26</v>
      </c>
      <c r="E174" s="12">
        <v>93</v>
      </c>
      <c r="F174" s="12">
        <v>89</v>
      </c>
      <c r="G174" s="12">
        <f t="shared" si="13"/>
        <v>91.4</v>
      </c>
      <c r="H174" s="14">
        <v>81.2</v>
      </c>
      <c r="I174" s="14">
        <f t="shared" si="14"/>
        <v>79.69</v>
      </c>
      <c r="J174" s="17">
        <v>9</v>
      </c>
      <c r="K174" s="18"/>
    </row>
    <row r="175" spans="1:11" ht="15.75" customHeight="1">
      <c r="A175" s="12">
        <v>173</v>
      </c>
      <c r="B175" s="12" t="str">
        <f>"23020602"</f>
        <v>23020602</v>
      </c>
      <c r="C175" s="12" t="str">
        <f t="shared" si="18"/>
        <v>230212</v>
      </c>
      <c r="D175" s="13" t="s">
        <v>26</v>
      </c>
      <c r="E175" s="12">
        <v>104.5</v>
      </c>
      <c r="F175" s="12">
        <v>92.5</v>
      </c>
      <c r="G175" s="12">
        <f t="shared" si="13"/>
        <v>99.69999999999999</v>
      </c>
      <c r="H175" s="14">
        <v>75.4</v>
      </c>
      <c r="I175" s="14">
        <f t="shared" si="14"/>
        <v>77.705</v>
      </c>
      <c r="J175" s="17">
        <v>9</v>
      </c>
      <c r="K175" s="18"/>
    </row>
    <row r="176" spans="1:11" ht="15.75" customHeight="1">
      <c r="A176" s="12">
        <v>174</v>
      </c>
      <c r="B176" s="12" t="str">
        <f>"23020506"</f>
        <v>23020506</v>
      </c>
      <c r="C176" s="12" t="str">
        <f t="shared" si="18"/>
        <v>230212</v>
      </c>
      <c r="D176" s="13" t="s">
        <v>26</v>
      </c>
      <c r="E176" s="12">
        <v>97</v>
      </c>
      <c r="F176" s="12">
        <v>89</v>
      </c>
      <c r="G176" s="12">
        <f t="shared" si="13"/>
        <v>93.8</v>
      </c>
      <c r="H176" s="14">
        <v>76</v>
      </c>
      <c r="I176" s="14">
        <f t="shared" si="14"/>
        <v>76.64999999999999</v>
      </c>
      <c r="J176" s="17">
        <v>9</v>
      </c>
      <c r="K176" s="18"/>
    </row>
    <row r="177" spans="1:11" ht="15.75" customHeight="1">
      <c r="A177" s="12">
        <v>175</v>
      </c>
      <c r="B177" s="12" t="str">
        <f>"23020321"</f>
        <v>23020321</v>
      </c>
      <c r="C177" s="12" t="str">
        <f t="shared" si="18"/>
        <v>230212</v>
      </c>
      <c r="D177" s="13" t="s">
        <v>26</v>
      </c>
      <c r="E177" s="12">
        <v>91</v>
      </c>
      <c r="F177" s="12">
        <v>81</v>
      </c>
      <c r="G177" s="12">
        <f t="shared" si="13"/>
        <v>87</v>
      </c>
      <c r="H177" s="14">
        <v>78.4</v>
      </c>
      <c r="I177" s="14">
        <f t="shared" si="14"/>
        <v>76.63</v>
      </c>
      <c r="J177" s="17">
        <v>9</v>
      </c>
      <c r="K177" s="18"/>
    </row>
    <row r="178" spans="1:11" ht="15.75" customHeight="1">
      <c r="A178" s="12">
        <v>176</v>
      </c>
      <c r="B178" s="12" t="str">
        <f>"23020710"</f>
        <v>23020710</v>
      </c>
      <c r="C178" s="12" t="str">
        <f t="shared" si="18"/>
        <v>230212</v>
      </c>
      <c r="D178" s="13" t="s">
        <v>26</v>
      </c>
      <c r="E178" s="12">
        <v>98</v>
      </c>
      <c r="F178" s="12">
        <v>96.5</v>
      </c>
      <c r="G178" s="12">
        <f t="shared" si="13"/>
        <v>97.4</v>
      </c>
      <c r="H178" s="14">
        <v>74</v>
      </c>
      <c r="I178" s="14">
        <f t="shared" si="14"/>
        <v>76.15</v>
      </c>
      <c r="J178" s="17">
        <v>9</v>
      </c>
      <c r="K178" s="18"/>
    </row>
    <row r="179" spans="1:11" ht="15.75" customHeight="1">
      <c r="A179" s="12">
        <v>177</v>
      </c>
      <c r="B179" s="12" t="str">
        <f>"23020707"</f>
        <v>23020707</v>
      </c>
      <c r="C179" s="12" t="str">
        <f t="shared" si="18"/>
        <v>230212</v>
      </c>
      <c r="D179" s="13" t="s">
        <v>26</v>
      </c>
      <c r="E179" s="12">
        <v>86</v>
      </c>
      <c r="F179" s="12">
        <v>94</v>
      </c>
      <c r="G179" s="12">
        <f t="shared" si="13"/>
        <v>89.2</v>
      </c>
      <c r="H179" s="14">
        <v>74.8</v>
      </c>
      <c r="I179" s="14">
        <f t="shared" si="14"/>
        <v>74.66</v>
      </c>
      <c r="J179" s="17">
        <v>9</v>
      </c>
      <c r="K179" s="18"/>
    </row>
    <row r="180" spans="1:11" ht="15.75" customHeight="1">
      <c r="A180" s="12">
        <v>178</v>
      </c>
      <c r="B180" s="12" t="str">
        <f>"23020421"</f>
        <v>23020421</v>
      </c>
      <c r="C180" s="12" t="str">
        <f t="shared" si="18"/>
        <v>230212</v>
      </c>
      <c r="D180" s="13" t="s">
        <v>26</v>
      </c>
      <c r="E180" s="12">
        <v>97.5</v>
      </c>
      <c r="F180" s="12">
        <v>86</v>
      </c>
      <c r="G180" s="12">
        <f t="shared" si="13"/>
        <v>92.9</v>
      </c>
      <c r="H180" s="14">
        <v>72.8</v>
      </c>
      <c r="I180" s="14">
        <f t="shared" si="14"/>
        <v>74.185</v>
      </c>
      <c r="J180" s="17">
        <v>9</v>
      </c>
      <c r="K180" s="18"/>
    </row>
    <row r="181" spans="1:11" ht="15.75" customHeight="1">
      <c r="A181" s="12">
        <v>179</v>
      </c>
      <c r="B181" s="12" t="str">
        <f>"23021011"</f>
        <v>23021011</v>
      </c>
      <c r="C181" s="12" t="str">
        <f>"230213"</f>
        <v>230213</v>
      </c>
      <c r="D181" s="13" t="s">
        <v>19</v>
      </c>
      <c r="E181" s="12">
        <v>84</v>
      </c>
      <c r="F181" s="12">
        <v>92</v>
      </c>
      <c r="G181" s="12">
        <f t="shared" si="13"/>
        <v>87.2</v>
      </c>
      <c r="H181" s="14">
        <v>86</v>
      </c>
      <c r="I181" s="14">
        <f t="shared" si="14"/>
        <v>82</v>
      </c>
      <c r="J181" s="17">
        <v>10</v>
      </c>
      <c r="K181" s="18"/>
    </row>
    <row r="182" spans="1:11" ht="15.75" customHeight="1">
      <c r="A182" s="12">
        <v>180</v>
      </c>
      <c r="B182" s="12" t="str">
        <f>"23020928"</f>
        <v>23020928</v>
      </c>
      <c r="C182" s="12" t="str">
        <f>"230213"</f>
        <v>230213</v>
      </c>
      <c r="D182" s="13" t="s">
        <v>19</v>
      </c>
      <c r="E182" s="12">
        <v>86</v>
      </c>
      <c r="F182" s="12">
        <v>95.5</v>
      </c>
      <c r="G182" s="12">
        <f t="shared" si="13"/>
        <v>89.80000000000001</v>
      </c>
      <c r="H182" s="14">
        <v>83</v>
      </c>
      <c r="I182" s="14">
        <f t="shared" si="14"/>
        <v>80.55</v>
      </c>
      <c r="J182" s="17">
        <v>10</v>
      </c>
      <c r="K182" s="18"/>
    </row>
    <row r="183" spans="1:11" ht="15.75" customHeight="1">
      <c r="A183" s="12">
        <v>181</v>
      </c>
      <c r="B183" s="12" t="str">
        <f>"23021225"</f>
        <v>23021225</v>
      </c>
      <c r="C183" s="12" t="str">
        <f>"230213"</f>
        <v>230213</v>
      </c>
      <c r="D183" s="13" t="s">
        <v>19</v>
      </c>
      <c r="E183" s="12">
        <v>91.5</v>
      </c>
      <c r="F183" s="12">
        <v>95</v>
      </c>
      <c r="G183" s="12">
        <f t="shared" si="13"/>
        <v>92.9</v>
      </c>
      <c r="H183" s="14">
        <v>81.8</v>
      </c>
      <c r="I183" s="14">
        <f t="shared" si="14"/>
        <v>80.48499999999999</v>
      </c>
      <c r="J183" s="17">
        <v>10</v>
      </c>
      <c r="K183" s="18"/>
    </row>
    <row r="184" spans="1:11" ht="15.75" customHeight="1">
      <c r="A184" s="12">
        <v>182</v>
      </c>
      <c r="B184" s="12" t="str">
        <f>"23021803"</f>
        <v>23021803</v>
      </c>
      <c r="C184" s="12" t="str">
        <f>"230214"</f>
        <v>230214</v>
      </c>
      <c r="D184" s="13" t="s">
        <v>20</v>
      </c>
      <c r="E184" s="12">
        <v>97</v>
      </c>
      <c r="F184" s="12">
        <v>79</v>
      </c>
      <c r="G184" s="12">
        <f t="shared" si="13"/>
        <v>89.8</v>
      </c>
      <c r="H184" s="14">
        <v>85.7</v>
      </c>
      <c r="I184" s="14">
        <f t="shared" si="14"/>
        <v>82.44</v>
      </c>
      <c r="J184" s="17">
        <v>10</v>
      </c>
      <c r="K184" s="18"/>
    </row>
    <row r="185" spans="1:11" ht="15.75" customHeight="1">
      <c r="A185" s="12">
        <v>183</v>
      </c>
      <c r="B185" s="12" t="str">
        <f>"23021923"</f>
        <v>23021923</v>
      </c>
      <c r="C185" s="12" t="str">
        <f>"230214"</f>
        <v>230214</v>
      </c>
      <c r="D185" s="13" t="s">
        <v>20</v>
      </c>
      <c r="E185" s="12">
        <v>90</v>
      </c>
      <c r="F185" s="12">
        <v>91</v>
      </c>
      <c r="G185" s="12">
        <f t="shared" si="13"/>
        <v>90.4</v>
      </c>
      <c r="H185" s="14">
        <v>82.5</v>
      </c>
      <c r="I185" s="14">
        <f t="shared" si="14"/>
        <v>80.35</v>
      </c>
      <c r="J185" s="17">
        <v>10</v>
      </c>
      <c r="K185" s="18"/>
    </row>
    <row r="186" spans="1:11" ht="15.75" customHeight="1">
      <c r="A186" s="12">
        <v>184</v>
      </c>
      <c r="B186" s="12" t="str">
        <f>"23021522"</f>
        <v>23021522</v>
      </c>
      <c r="C186" s="12" t="str">
        <f>"230214"</f>
        <v>230214</v>
      </c>
      <c r="D186" s="13" t="s">
        <v>20</v>
      </c>
      <c r="E186" s="12">
        <v>83</v>
      </c>
      <c r="F186" s="12">
        <v>84.5</v>
      </c>
      <c r="G186" s="12">
        <f t="shared" si="13"/>
        <v>83.6</v>
      </c>
      <c r="H186" s="14">
        <v>84.9</v>
      </c>
      <c r="I186" s="14">
        <f t="shared" si="14"/>
        <v>80.33</v>
      </c>
      <c r="J186" s="17">
        <v>10</v>
      </c>
      <c r="K186" s="18"/>
    </row>
    <row r="187" spans="1:11" ht="15.75" customHeight="1">
      <c r="A187" s="12">
        <v>185</v>
      </c>
      <c r="B187" s="12" t="str">
        <f>"23021909"</f>
        <v>23021909</v>
      </c>
      <c r="C187" s="12" t="str">
        <f>"230214"</f>
        <v>230214</v>
      </c>
      <c r="D187" s="13" t="s">
        <v>20</v>
      </c>
      <c r="E187" s="12">
        <v>88</v>
      </c>
      <c r="F187" s="12">
        <v>86</v>
      </c>
      <c r="G187" s="12">
        <f t="shared" si="13"/>
        <v>87.19999999999999</v>
      </c>
      <c r="H187" s="14">
        <v>83.4</v>
      </c>
      <c r="I187" s="14">
        <f t="shared" si="14"/>
        <v>80.18</v>
      </c>
      <c r="J187" s="17">
        <v>10</v>
      </c>
      <c r="K187" s="18"/>
    </row>
    <row r="188" spans="1:11" ht="15.75" customHeight="1">
      <c r="A188" s="12">
        <v>186</v>
      </c>
      <c r="B188" s="12" t="str">
        <f>"23021928"</f>
        <v>23021928</v>
      </c>
      <c r="C188" s="12" t="str">
        <f>"230214"</f>
        <v>230214</v>
      </c>
      <c r="D188" s="13" t="s">
        <v>20</v>
      </c>
      <c r="E188" s="12">
        <v>86</v>
      </c>
      <c r="F188" s="12">
        <v>85.5</v>
      </c>
      <c r="G188" s="12">
        <f t="shared" si="13"/>
        <v>85.80000000000001</v>
      </c>
      <c r="H188" s="14">
        <v>83.1</v>
      </c>
      <c r="I188" s="14">
        <f t="shared" si="14"/>
        <v>79.62</v>
      </c>
      <c r="J188" s="17">
        <v>10</v>
      </c>
      <c r="K188" s="18"/>
    </row>
    <row r="189" spans="1:11" ht="15.75" customHeight="1">
      <c r="A189" s="12">
        <v>187</v>
      </c>
      <c r="B189" s="12" t="str">
        <f>"23022207"</f>
        <v>23022207</v>
      </c>
      <c r="C189" s="12" t="str">
        <f aca="true" t="shared" si="19" ref="C189:C195">"230215"</f>
        <v>230215</v>
      </c>
      <c r="D189" s="13" t="s">
        <v>21</v>
      </c>
      <c r="E189" s="12">
        <v>102</v>
      </c>
      <c r="F189" s="12">
        <v>86</v>
      </c>
      <c r="G189" s="12">
        <f t="shared" si="13"/>
        <v>95.6</v>
      </c>
      <c r="H189" s="14">
        <v>81.2</v>
      </c>
      <c r="I189" s="14">
        <f t="shared" si="14"/>
        <v>80.74</v>
      </c>
      <c r="J189" s="17">
        <v>10</v>
      </c>
      <c r="K189" s="18"/>
    </row>
    <row r="190" spans="1:11" ht="15.75" customHeight="1">
      <c r="A190" s="12">
        <v>188</v>
      </c>
      <c r="B190" s="12" t="str">
        <f>"23022226"</f>
        <v>23022226</v>
      </c>
      <c r="C190" s="12" t="str">
        <f t="shared" si="19"/>
        <v>230215</v>
      </c>
      <c r="D190" s="13" t="s">
        <v>21</v>
      </c>
      <c r="E190" s="12">
        <v>95.5</v>
      </c>
      <c r="F190" s="12">
        <v>82</v>
      </c>
      <c r="G190" s="12">
        <f t="shared" si="13"/>
        <v>90.1</v>
      </c>
      <c r="H190" s="14">
        <v>80.2</v>
      </c>
      <c r="I190" s="14">
        <f t="shared" si="14"/>
        <v>78.66499999999999</v>
      </c>
      <c r="J190" s="17">
        <v>10</v>
      </c>
      <c r="K190" s="18"/>
    </row>
    <row r="191" spans="1:11" ht="15.75" customHeight="1">
      <c r="A191" s="12">
        <v>189</v>
      </c>
      <c r="B191" s="12" t="str">
        <f>"23022203"</f>
        <v>23022203</v>
      </c>
      <c r="C191" s="12" t="str">
        <f t="shared" si="19"/>
        <v>230215</v>
      </c>
      <c r="D191" s="13" t="s">
        <v>21</v>
      </c>
      <c r="E191" s="12">
        <v>101.5</v>
      </c>
      <c r="F191" s="12">
        <v>91</v>
      </c>
      <c r="G191" s="12">
        <f t="shared" si="13"/>
        <v>97.3</v>
      </c>
      <c r="H191" s="14">
        <v>77.6</v>
      </c>
      <c r="I191" s="14">
        <f t="shared" si="14"/>
        <v>78.645</v>
      </c>
      <c r="J191" s="17">
        <v>10</v>
      </c>
      <c r="K191" s="18"/>
    </row>
    <row r="192" spans="1:11" ht="15.75" customHeight="1">
      <c r="A192" s="12">
        <v>190</v>
      </c>
      <c r="B192" s="12" t="str">
        <f>"23023117"</f>
        <v>23023117</v>
      </c>
      <c r="C192" s="12" t="str">
        <f t="shared" si="19"/>
        <v>230215</v>
      </c>
      <c r="D192" s="13" t="s">
        <v>21</v>
      </c>
      <c r="E192" s="12">
        <v>94</v>
      </c>
      <c r="F192" s="12">
        <v>87.5</v>
      </c>
      <c r="G192" s="12">
        <f t="shared" si="13"/>
        <v>91.4</v>
      </c>
      <c r="H192" s="14">
        <v>79</v>
      </c>
      <c r="I192" s="14">
        <f t="shared" si="14"/>
        <v>78.15</v>
      </c>
      <c r="J192" s="17">
        <v>10</v>
      </c>
      <c r="K192" s="18"/>
    </row>
    <row r="193" spans="1:11" ht="15.75" customHeight="1">
      <c r="A193" s="12">
        <v>191</v>
      </c>
      <c r="B193" s="12" t="str">
        <f>"23023306"</f>
        <v>23023306</v>
      </c>
      <c r="C193" s="12" t="str">
        <f t="shared" si="19"/>
        <v>230215</v>
      </c>
      <c r="D193" s="13" t="s">
        <v>21</v>
      </c>
      <c r="E193" s="12">
        <v>90</v>
      </c>
      <c r="F193" s="12">
        <v>92.5</v>
      </c>
      <c r="G193" s="12">
        <f t="shared" si="13"/>
        <v>91</v>
      </c>
      <c r="H193" s="14">
        <v>77.6</v>
      </c>
      <c r="I193" s="14">
        <f t="shared" si="14"/>
        <v>77.07</v>
      </c>
      <c r="J193" s="17">
        <v>10</v>
      </c>
      <c r="K193" s="18"/>
    </row>
    <row r="194" spans="1:11" ht="15.75" customHeight="1">
      <c r="A194" s="12">
        <v>192</v>
      </c>
      <c r="B194" s="12" t="str">
        <f>"23023025"</f>
        <v>23023025</v>
      </c>
      <c r="C194" s="12" t="str">
        <f t="shared" si="19"/>
        <v>230215</v>
      </c>
      <c r="D194" s="13" t="s">
        <v>21</v>
      </c>
      <c r="E194" s="12">
        <v>92.5</v>
      </c>
      <c r="F194" s="12">
        <v>87.5</v>
      </c>
      <c r="G194" s="12">
        <f t="shared" si="13"/>
        <v>90.5</v>
      </c>
      <c r="H194" s="14">
        <v>77.6</v>
      </c>
      <c r="I194" s="14">
        <f t="shared" si="14"/>
        <v>76.945</v>
      </c>
      <c r="J194" s="17">
        <v>10</v>
      </c>
      <c r="K194" s="18"/>
    </row>
    <row r="195" spans="1:11" ht="15.75" customHeight="1">
      <c r="A195" s="12">
        <v>193</v>
      </c>
      <c r="B195" s="12" t="str">
        <f>"23022501"</f>
        <v>23022501</v>
      </c>
      <c r="C195" s="12" t="str">
        <f t="shared" si="19"/>
        <v>230215</v>
      </c>
      <c r="D195" s="13" t="s">
        <v>21</v>
      </c>
      <c r="E195" s="12">
        <v>94.5</v>
      </c>
      <c r="F195" s="12">
        <v>82.5</v>
      </c>
      <c r="G195" s="12">
        <f aca="true" t="shared" si="20" ref="G195:G202">E195*0.6+F195*0.4</f>
        <v>89.69999999999999</v>
      </c>
      <c r="H195" s="14">
        <v>77.8</v>
      </c>
      <c r="I195" s="14">
        <f aca="true" t="shared" si="21" ref="I195:I202">G195/1.2*0.3+H195*0.7</f>
        <v>76.88499999999999</v>
      </c>
      <c r="J195" s="17">
        <v>10</v>
      </c>
      <c r="K195" s="18"/>
    </row>
    <row r="196" spans="1:11" ht="15.75" customHeight="1">
      <c r="A196" s="12">
        <v>194</v>
      </c>
      <c r="B196" s="12" t="str">
        <f>"23036323"</f>
        <v>23036323</v>
      </c>
      <c r="C196" s="12" t="str">
        <f>"230216"</f>
        <v>230216</v>
      </c>
      <c r="D196" s="13" t="s">
        <v>27</v>
      </c>
      <c r="E196" s="12">
        <v>102</v>
      </c>
      <c r="F196" s="12">
        <v>98</v>
      </c>
      <c r="G196" s="12">
        <f t="shared" si="20"/>
        <v>100.4</v>
      </c>
      <c r="H196" s="14">
        <v>82.9</v>
      </c>
      <c r="I196" s="14">
        <f t="shared" si="21"/>
        <v>83.13</v>
      </c>
      <c r="J196" s="17">
        <v>10</v>
      </c>
      <c r="K196" s="18"/>
    </row>
    <row r="197" spans="1:11" ht="15.75" customHeight="1">
      <c r="A197" s="12">
        <v>195</v>
      </c>
      <c r="B197" s="12" t="str">
        <f>"23036406"</f>
        <v>23036406</v>
      </c>
      <c r="C197" s="12" t="str">
        <f>"230216"</f>
        <v>230216</v>
      </c>
      <c r="D197" s="13" t="s">
        <v>27</v>
      </c>
      <c r="E197" s="12">
        <v>102</v>
      </c>
      <c r="F197" s="12">
        <v>83.5</v>
      </c>
      <c r="G197" s="12">
        <f t="shared" si="20"/>
        <v>94.6</v>
      </c>
      <c r="H197" s="14">
        <v>81.4</v>
      </c>
      <c r="I197" s="14">
        <f t="shared" si="21"/>
        <v>80.63</v>
      </c>
      <c r="J197" s="17">
        <v>10</v>
      </c>
      <c r="K197" s="18"/>
    </row>
    <row r="198" spans="1:11" ht="15.75" customHeight="1">
      <c r="A198" s="12">
        <v>196</v>
      </c>
      <c r="B198" s="12" t="str">
        <f>"23036206"</f>
        <v>23036206</v>
      </c>
      <c r="C198" s="12" t="str">
        <f>"230216"</f>
        <v>230216</v>
      </c>
      <c r="D198" s="13" t="s">
        <v>27</v>
      </c>
      <c r="E198" s="12">
        <v>100</v>
      </c>
      <c r="F198" s="12">
        <v>78.5</v>
      </c>
      <c r="G198" s="12">
        <f t="shared" si="20"/>
        <v>91.4</v>
      </c>
      <c r="H198" s="14">
        <v>82.3</v>
      </c>
      <c r="I198" s="14">
        <f t="shared" si="21"/>
        <v>80.46</v>
      </c>
      <c r="J198" s="17">
        <v>10</v>
      </c>
      <c r="K198" s="18"/>
    </row>
    <row r="199" spans="1:11" ht="15.75" customHeight="1">
      <c r="A199" s="12">
        <v>197</v>
      </c>
      <c r="B199" s="12" t="str">
        <f>"23036313"</f>
        <v>23036313</v>
      </c>
      <c r="C199" s="12" t="str">
        <f>"230216"</f>
        <v>230216</v>
      </c>
      <c r="D199" s="13" t="s">
        <v>27</v>
      </c>
      <c r="E199" s="12">
        <v>98</v>
      </c>
      <c r="F199" s="12">
        <v>84</v>
      </c>
      <c r="G199" s="12">
        <f t="shared" si="20"/>
        <v>92.4</v>
      </c>
      <c r="H199" s="14">
        <v>80.9</v>
      </c>
      <c r="I199" s="14">
        <f t="shared" si="21"/>
        <v>79.73</v>
      </c>
      <c r="J199" s="17">
        <v>10</v>
      </c>
      <c r="K199" s="18"/>
    </row>
    <row r="200" spans="1:11" ht="15.75" customHeight="1">
      <c r="A200" s="12">
        <v>198</v>
      </c>
      <c r="B200" s="12" t="str">
        <f>"23036222"</f>
        <v>23036222</v>
      </c>
      <c r="C200" s="12" t="str">
        <f>"230216"</f>
        <v>230216</v>
      </c>
      <c r="D200" s="13" t="s">
        <v>27</v>
      </c>
      <c r="E200" s="12">
        <v>96</v>
      </c>
      <c r="F200" s="12">
        <v>75</v>
      </c>
      <c r="G200" s="12">
        <f t="shared" si="20"/>
        <v>87.6</v>
      </c>
      <c r="H200" s="14">
        <v>82.4</v>
      </c>
      <c r="I200" s="14">
        <f t="shared" si="21"/>
        <v>79.58</v>
      </c>
      <c r="J200" s="17">
        <v>10</v>
      </c>
      <c r="K200" s="18"/>
    </row>
    <row r="201" spans="1:11" ht="15.75" customHeight="1">
      <c r="A201" s="12">
        <v>199</v>
      </c>
      <c r="B201" s="12" t="str">
        <f>"23036125"</f>
        <v>23036125</v>
      </c>
      <c r="C201" s="12" t="str">
        <f>"230301"</f>
        <v>230301</v>
      </c>
      <c r="D201" s="13" t="s">
        <v>28</v>
      </c>
      <c r="E201" s="12">
        <v>104</v>
      </c>
      <c r="F201" s="12">
        <v>87.5</v>
      </c>
      <c r="G201" s="12">
        <f t="shared" si="20"/>
        <v>97.4</v>
      </c>
      <c r="H201" s="14">
        <v>81.6</v>
      </c>
      <c r="I201" s="14">
        <f t="shared" si="21"/>
        <v>81.47</v>
      </c>
      <c r="J201" s="17">
        <v>10</v>
      </c>
      <c r="K201" s="18"/>
    </row>
    <row r="202" spans="1:11" ht="15.75" customHeight="1">
      <c r="A202" s="12">
        <v>200</v>
      </c>
      <c r="B202" s="12" t="str">
        <f>"23036020"</f>
        <v>23036020</v>
      </c>
      <c r="C202" s="12" t="str">
        <f>"230301"</f>
        <v>230301</v>
      </c>
      <c r="D202" s="13" t="s">
        <v>28</v>
      </c>
      <c r="E202" s="12">
        <v>96</v>
      </c>
      <c r="F202" s="12">
        <v>89</v>
      </c>
      <c r="G202" s="12">
        <f t="shared" si="20"/>
        <v>93.19999999999999</v>
      </c>
      <c r="H202" s="14">
        <v>82.6</v>
      </c>
      <c r="I202" s="14">
        <f t="shared" si="21"/>
        <v>81.11999999999999</v>
      </c>
      <c r="J202" s="17">
        <v>10</v>
      </c>
      <c r="K202" s="18"/>
    </row>
  </sheetData>
  <sheetProtection/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朱家懿</cp:lastModifiedBy>
  <dcterms:created xsi:type="dcterms:W3CDTF">2023-03-21T02:21:19Z</dcterms:created>
  <dcterms:modified xsi:type="dcterms:W3CDTF">2023-06-05T01:20:22Z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CFC92FF5EA144FECBA7816C26EC84D08_13</vt:lpwstr>
  </property>
  <property fmtid="{D5CDD505-2E9C-101B-9397-08002B2CF9AE}" pid="4" name="KSOProductBuildV">
    <vt:lpwstr>2052-11.1.0.14309</vt:lpwstr>
  </property>
</Properties>
</file>