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职校" sheetId="1" r:id="rId1"/>
    <sheet name="高中" sheetId="2" r:id="rId2"/>
    <sheet name="初中" sheetId="3" r:id="rId3"/>
    <sheet name="特教" sheetId="4" r:id="rId4"/>
    <sheet name="小学汇总" sheetId="5" r:id="rId5"/>
    <sheet name="幼儿园" sheetId="6" r:id="rId6"/>
  </sheets>
  <definedNames/>
  <calcPr fullCalcOnLoad="1"/>
</workbook>
</file>

<file path=xl/sharedStrings.xml><?xml version="1.0" encoding="utf-8"?>
<sst xmlns="http://schemas.openxmlformats.org/spreadsheetml/2006/main" count="255" uniqueCount="143">
  <si>
    <t>序号</t>
  </si>
  <si>
    <t>填报单位</t>
  </si>
  <si>
    <t>2020班数</t>
  </si>
  <si>
    <t>2020生数</t>
  </si>
  <si>
    <t>2020应核编制数</t>
  </si>
  <si>
    <t>2020编制余缺数</t>
  </si>
  <si>
    <t>2021年秋预计班数</t>
  </si>
  <si>
    <t>2021年秋预计生数</t>
  </si>
  <si>
    <t>2021预计应核编数</t>
  </si>
  <si>
    <t>现有公办教师</t>
  </si>
  <si>
    <t>预计编制余缺数</t>
  </si>
  <si>
    <t>现有合同教师数</t>
  </si>
  <si>
    <t>学校教师总余缺</t>
  </si>
  <si>
    <t>学校上报需求数</t>
  </si>
  <si>
    <t>备注</t>
  </si>
  <si>
    <t>首批招聘控制数</t>
  </si>
  <si>
    <t>晋江职校</t>
  </si>
  <si>
    <t>华侨职校</t>
  </si>
  <si>
    <t>晋兴职校</t>
  </si>
  <si>
    <t>安海职校</t>
  </si>
  <si>
    <t>实践基地</t>
  </si>
  <si>
    <t>合计</t>
  </si>
  <si>
    <t>第一中学高中</t>
  </si>
  <si>
    <t>养正中学高中</t>
  </si>
  <si>
    <t>季延中学高中</t>
  </si>
  <si>
    <t>侨声中学高中</t>
  </si>
  <si>
    <t>南侨中学高中</t>
  </si>
  <si>
    <t>毓英中学高中</t>
  </si>
  <si>
    <t>英林中学高中</t>
  </si>
  <si>
    <t>第二中学高中</t>
  </si>
  <si>
    <t>平山中学高中</t>
  </si>
  <si>
    <t>磁灶中学高中</t>
  </si>
  <si>
    <t>陈埭民族中学高中</t>
  </si>
  <si>
    <t>首峰中学高中</t>
  </si>
  <si>
    <t>永和中学高中</t>
  </si>
  <si>
    <t>内坑中学高中</t>
  </si>
  <si>
    <t>紫峰中学高中</t>
  </si>
  <si>
    <t>晋江学校</t>
  </si>
  <si>
    <t>晋江一中初中</t>
  </si>
  <si>
    <t>养正中学初中</t>
  </si>
  <si>
    <t>季延中学初中</t>
  </si>
  <si>
    <t>侨声中学初中</t>
  </si>
  <si>
    <t>南侨中学初中</t>
  </si>
  <si>
    <t>毓英中学初中</t>
  </si>
  <si>
    <t>英林中学初中</t>
  </si>
  <si>
    <t>第二中学初中</t>
  </si>
  <si>
    <t>平山中学初中</t>
  </si>
  <si>
    <t>磁灶中学初中</t>
  </si>
  <si>
    <t>陈埭民族中学初中</t>
  </si>
  <si>
    <t>首峰中学初中</t>
  </si>
  <si>
    <t>永和中学初中</t>
  </si>
  <si>
    <t>内坑中学初中</t>
  </si>
  <si>
    <t>紫峰中学初中</t>
  </si>
  <si>
    <t>华侨中学</t>
  </si>
  <si>
    <t>实验中学</t>
  </si>
  <si>
    <t>远华中学</t>
  </si>
  <si>
    <t>罗山中学</t>
  </si>
  <si>
    <t>新侨中学</t>
  </si>
  <si>
    <t>灵水中学</t>
  </si>
  <si>
    <t>紫华中学</t>
  </si>
  <si>
    <t>西滨中学</t>
  </si>
  <si>
    <t>泉州五中桥南校区</t>
  </si>
  <si>
    <t>高登中学</t>
  </si>
  <si>
    <t>池店中学</t>
  </si>
  <si>
    <t>江滨中学</t>
  </si>
  <si>
    <t>紫帽中学</t>
  </si>
  <si>
    <t>第五中学</t>
  </si>
  <si>
    <t>尚志中学</t>
  </si>
  <si>
    <t>梅溪中学</t>
  </si>
  <si>
    <t>陶英中学</t>
  </si>
  <si>
    <t>安海中学</t>
  </si>
  <si>
    <t>松熹中学</t>
  </si>
  <si>
    <t>慎中实验学校</t>
  </si>
  <si>
    <t>金山中学</t>
  </si>
  <si>
    <t>潘径中学</t>
  </si>
  <si>
    <t>南岳中学</t>
  </si>
  <si>
    <t>东石中学</t>
  </si>
  <si>
    <t>丰光中学</t>
  </si>
  <si>
    <t>三民中学</t>
  </si>
  <si>
    <t>南峰中学</t>
  </si>
  <si>
    <t>阳溪中学</t>
  </si>
  <si>
    <t>龙侨中学</t>
  </si>
  <si>
    <t>云峰中学</t>
  </si>
  <si>
    <t>石圳华侨中学</t>
  </si>
  <si>
    <t>锦东华侨学校</t>
  </si>
  <si>
    <t>南湾中学</t>
  </si>
  <si>
    <t>深沪中学</t>
  </si>
  <si>
    <t>特殊教育学校</t>
  </si>
  <si>
    <t>实验小学</t>
  </si>
  <si>
    <t>第二实验小学</t>
  </si>
  <si>
    <t>第三实验小学</t>
  </si>
  <si>
    <t>第四实验小学</t>
  </si>
  <si>
    <t>第五实验小学</t>
  </si>
  <si>
    <t>第六实验小学</t>
  </si>
  <si>
    <t>第七实验小学</t>
  </si>
  <si>
    <t>第八实验小学</t>
  </si>
  <si>
    <t>第十实验小学</t>
  </si>
  <si>
    <t>华泰实验小学</t>
  </si>
  <si>
    <t>安海中心小学</t>
  </si>
  <si>
    <t>潘径实验小学</t>
  </si>
  <si>
    <t>西滨镇中心小学</t>
  </si>
  <si>
    <t>青阳教育办</t>
  </si>
  <si>
    <t>梅岭教育办</t>
  </si>
  <si>
    <t>西园教育办</t>
  </si>
  <si>
    <t>罗山教育办</t>
  </si>
  <si>
    <t>新塘教育办</t>
  </si>
  <si>
    <t>灵源教育办</t>
  </si>
  <si>
    <t>陈埭教委办</t>
  </si>
  <si>
    <t>池店教委办</t>
  </si>
  <si>
    <t>紫帽教委办</t>
  </si>
  <si>
    <t>磁灶教委办</t>
  </si>
  <si>
    <t>内坑教委办</t>
  </si>
  <si>
    <t>安海教委办</t>
  </si>
  <si>
    <t>东石教委办</t>
  </si>
  <si>
    <t>永和教委办</t>
  </si>
  <si>
    <t>龙湖教委办</t>
  </si>
  <si>
    <t>金井教委办</t>
  </si>
  <si>
    <t>英林教委办</t>
  </si>
  <si>
    <t>深沪教委办</t>
  </si>
  <si>
    <t>实验幼儿园</t>
  </si>
  <si>
    <t>第二实验幼儿园</t>
  </si>
  <si>
    <t>第三实验幼儿园</t>
  </si>
  <si>
    <t>第四实验幼儿园</t>
  </si>
  <si>
    <t>第五实验幼儿园</t>
  </si>
  <si>
    <t>第八实验幼儿园</t>
  </si>
  <si>
    <t>第九实验幼儿园</t>
  </si>
  <si>
    <t>安海实验幼儿园</t>
  </si>
  <si>
    <t>星星实验幼儿园</t>
  </si>
  <si>
    <t>潘径实验幼儿园</t>
  </si>
  <si>
    <t>西滨镇中心幼儿园</t>
  </si>
  <si>
    <t>2020应核教师编制数</t>
  </si>
  <si>
    <t>2020教师编制余缺数</t>
  </si>
  <si>
    <t>2021预计应核教师编数</t>
  </si>
  <si>
    <t>现有公办教师</t>
  </si>
  <si>
    <t>预计教师编制余缺数</t>
  </si>
  <si>
    <t>内坑教委办</t>
  </si>
  <si>
    <t>939</t>
  </si>
  <si>
    <t>75</t>
  </si>
  <si>
    <t>2021秋预计班数</t>
  </si>
  <si>
    <t>2021秋预计生数</t>
  </si>
  <si>
    <t>2021预计应核编数</t>
  </si>
  <si>
    <r>
      <t xml:space="preserve">  </t>
    </r>
    <r>
      <rPr>
        <b/>
        <sz val="10"/>
        <color indexed="10"/>
        <rFont val="宋体"/>
        <family val="0"/>
      </rPr>
      <t xml:space="preserve">  注：中学体育暂不再招聘合同教师。</t>
    </r>
  </si>
  <si>
    <t>2021遴选新任教师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</si>
</sst>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_);\(0\)"/>
  </numFmts>
  <fonts count="37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63"/>
      <name val="新宋体"/>
      <family val="3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sz val="10"/>
      <color indexed="59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10"/>
      <name val="宋体"/>
      <family val="0"/>
    </font>
    <font>
      <b/>
      <sz val="9"/>
      <name val="宋体"/>
      <family val="0"/>
    </font>
    <font>
      <b/>
      <sz val="9"/>
      <color indexed="63"/>
      <name val="宋体"/>
      <family val="0"/>
    </font>
    <font>
      <sz val="9"/>
      <color indexed="59"/>
      <name val="宋体"/>
      <family val="0"/>
    </font>
    <font>
      <b/>
      <sz val="10"/>
      <name val="宋体"/>
      <family val="0"/>
    </font>
    <font>
      <b/>
      <sz val="9"/>
      <color indexed="63"/>
      <name val="新宋体"/>
      <family val="3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0"/>
      <color indexed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9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2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4" applyNumberFormat="0" applyAlignment="0" applyProtection="0"/>
    <xf numFmtId="0" fontId="33" fillId="13" borderId="5" applyNumberFormat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5" fillId="9" borderId="0" applyNumberFormat="0" applyBorder="0" applyAlignment="0" applyProtection="0"/>
    <xf numFmtId="0" fontId="26" fillId="4" borderId="7" applyNumberFormat="0" applyAlignment="0" applyProtection="0"/>
    <xf numFmtId="0" fontId="24" fillId="7" borderId="4" applyNumberFormat="0" applyAlignment="0" applyProtection="0"/>
    <xf numFmtId="0" fontId="3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176" fontId="4" fillId="0" borderId="0" xfId="0" applyNumberFormat="1" applyFont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shrinkToFit="1"/>
    </xf>
    <xf numFmtId="1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1" fontId="9" fillId="19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shrinkToFit="1"/>
    </xf>
    <xf numFmtId="1" fontId="4" fillId="0" borderId="9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vertical="center" wrapText="1"/>
    </xf>
    <xf numFmtId="1" fontId="15" fillId="0" borderId="9" xfId="0" applyNumberFormat="1" applyFont="1" applyFill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wrapText="1"/>
    </xf>
    <xf numFmtId="0" fontId="10" fillId="0" borderId="9" xfId="0" applyNumberFormat="1" applyFont="1" applyFill="1" applyBorder="1" applyAlignment="1">
      <alignment/>
    </xf>
    <xf numFmtId="1" fontId="11" fillId="19" borderId="9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/>
    </xf>
    <xf numFmtId="176" fontId="11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0" fillId="0" borderId="0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/>
    </xf>
    <xf numFmtId="0" fontId="16" fillId="0" borderId="9" xfId="0" applyFont="1" applyFill="1" applyBorder="1" applyAlignment="1">
      <alignment horizontal="center" vertical="center" wrapText="1"/>
    </xf>
    <xf numFmtId="176" fontId="3" fillId="4" borderId="9" xfId="0" applyNumberFormat="1" applyFont="1" applyFill="1" applyBorder="1" applyAlignment="1">
      <alignment horizontal="center" vertical="center" shrinkToFit="1"/>
    </xf>
    <xf numFmtId="176" fontId="3" fillId="0" borderId="9" xfId="0" applyNumberFormat="1" applyFont="1" applyFill="1" applyBorder="1" applyAlignment="1">
      <alignment horizontal="center" vertical="center"/>
    </xf>
    <xf numFmtId="1" fontId="3" fillId="19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77" fontId="3" fillId="4" borderId="9" xfId="0" applyNumberFormat="1" applyFont="1" applyFill="1" applyBorder="1" applyAlignment="1">
      <alignment horizontal="center" vertical="center" wrapText="1"/>
    </xf>
    <xf numFmtId="176" fontId="3" fillId="4" borderId="9" xfId="0" applyNumberFormat="1" applyFont="1" applyFill="1" applyBorder="1" applyAlignment="1">
      <alignment horizontal="center" vertical="center" shrinkToFit="1"/>
    </xf>
    <xf numFmtId="1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/>
    </xf>
    <xf numFmtId="1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</cellXfs>
  <cellStyles count="50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SheetLayoutView="100" workbookViewId="0" topLeftCell="A1">
      <pane xSplit="7" ySplit="2" topLeftCell="H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36" sqref="I36"/>
    </sheetView>
  </sheetViews>
  <sheetFormatPr defaultColWidth="9.00390625" defaultRowHeight="13.5"/>
  <cols>
    <col min="1" max="1" width="5.75390625" style="77" customWidth="1"/>
    <col min="2" max="2" width="9.00390625" style="77" customWidth="1"/>
    <col min="3" max="16" width="7.875" style="77" customWidth="1"/>
    <col min="17" max="24" width="5.625" style="77" customWidth="1"/>
    <col min="25" max="25" width="5.00390625" style="77" customWidth="1"/>
    <col min="26" max="26" width="6.75390625" style="77" customWidth="1"/>
    <col min="27" max="16384" width="9.00390625" style="77" customWidth="1"/>
  </cols>
  <sheetData>
    <row r="1" spans="1:16" s="1" customFormat="1" ht="22.5">
      <c r="A1" s="78" t="s">
        <v>0</v>
      </c>
      <c r="B1" s="51" t="s">
        <v>1</v>
      </c>
      <c r="C1" s="51" t="s">
        <v>2</v>
      </c>
      <c r="D1" s="51" t="s">
        <v>3</v>
      </c>
      <c r="E1" s="51" t="s">
        <v>4</v>
      </c>
      <c r="F1" s="51" t="s">
        <v>5</v>
      </c>
      <c r="G1" s="51" t="s">
        <v>6</v>
      </c>
      <c r="H1" s="51" t="s">
        <v>7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15</v>
      </c>
      <c r="P1" s="51" t="s">
        <v>14</v>
      </c>
    </row>
    <row r="2" spans="1:16" s="75" customFormat="1" ht="13.5">
      <c r="A2" s="79">
        <v>1</v>
      </c>
      <c r="B2" s="80" t="s">
        <v>16</v>
      </c>
      <c r="C2" s="31">
        <v>90</v>
      </c>
      <c r="D2" s="16">
        <v>4482</v>
      </c>
      <c r="E2" s="72">
        <v>373</v>
      </c>
      <c r="F2" s="29">
        <v>-178</v>
      </c>
      <c r="G2" s="29">
        <v>90</v>
      </c>
      <c r="H2" s="29">
        <v>4500</v>
      </c>
      <c r="I2" s="20">
        <f>ROUND(E2+(H2-D2)/13,0)</f>
        <v>374</v>
      </c>
      <c r="J2" s="20">
        <v>195</v>
      </c>
      <c r="K2" s="20">
        <f>J2-I2</f>
        <v>-179</v>
      </c>
      <c r="L2" s="29">
        <v>44</v>
      </c>
      <c r="M2" s="29">
        <f>K2+L2</f>
        <v>-135</v>
      </c>
      <c r="N2" s="29">
        <v>34</v>
      </c>
      <c r="O2" s="20">
        <f>ROUND(N2*0.7,0)</f>
        <v>24</v>
      </c>
      <c r="P2" s="29"/>
    </row>
    <row r="3" spans="1:16" s="75" customFormat="1" ht="13.5">
      <c r="A3" s="79">
        <v>2</v>
      </c>
      <c r="B3" s="80" t="s">
        <v>17</v>
      </c>
      <c r="C3" s="16">
        <v>110</v>
      </c>
      <c r="D3" s="16">
        <v>4739</v>
      </c>
      <c r="E3" s="72">
        <v>398</v>
      </c>
      <c r="F3" s="29">
        <v>-173</v>
      </c>
      <c r="G3" s="29">
        <v>110</v>
      </c>
      <c r="H3" s="29">
        <v>4800</v>
      </c>
      <c r="I3" s="20">
        <f>ROUND(E3+(H3-D3)/13,0)</f>
        <v>403</v>
      </c>
      <c r="J3" s="20">
        <v>225</v>
      </c>
      <c r="K3" s="20">
        <f>J3-I3</f>
        <v>-178</v>
      </c>
      <c r="L3" s="29">
        <v>40</v>
      </c>
      <c r="M3" s="29">
        <f>K3+L3</f>
        <v>-138</v>
      </c>
      <c r="N3" s="29">
        <v>39</v>
      </c>
      <c r="O3" s="20">
        <f>ROUND(N3*0.7,0)</f>
        <v>27</v>
      </c>
      <c r="P3" s="29"/>
    </row>
    <row r="4" spans="1:16" s="75" customFormat="1" ht="13.5">
      <c r="A4" s="79">
        <v>3</v>
      </c>
      <c r="B4" s="80" t="s">
        <v>18</v>
      </c>
      <c r="C4" s="16">
        <v>67</v>
      </c>
      <c r="D4" s="16">
        <v>2624</v>
      </c>
      <c r="E4" s="72">
        <v>222</v>
      </c>
      <c r="F4" s="29">
        <v>-82</v>
      </c>
      <c r="G4" s="29">
        <v>69</v>
      </c>
      <c r="H4" s="29">
        <v>2800</v>
      </c>
      <c r="I4" s="20">
        <f>ROUND(E4+(H4-D4)/13,0)</f>
        <v>236</v>
      </c>
      <c r="J4" s="31">
        <v>140</v>
      </c>
      <c r="K4" s="20">
        <f>J4-I4</f>
        <v>-96</v>
      </c>
      <c r="L4" s="29">
        <v>15</v>
      </c>
      <c r="M4" s="29">
        <f>K4+L4</f>
        <v>-81</v>
      </c>
      <c r="N4" s="29">
        <v>20</v>
      </c>
      <c r="O4" s="20">
        <f>ROUND(N4*0.7,0)</f>
        <v>14</v>
      </c>
      <c r="P4" s="29"/>
    </row>
    <row r="5" spans="1:16" s="75" customFormat="1" ht="13.5">
      <c r="A5" s="79">
        <v>4</v>
      </c>
      <c r="B5" s="80" t="s">
        <v>19</v>
      </c>
      <c r="C5" s="16">
        <v>72</v>
      </c>
      <c r="D5" s="16">
        <v>2475</v>
      </c>
      <c r="E5" s="72">
        <v>212</v>
      </c>
      <c r="F5" s="29">
        <v>-86</v>
      </c>
      <c r="G5" s="29">
        <v>73</v>
      </c>
      <c r="H5" s="29">
        <v>2750</v>
      </c>
      <c r="I5" s="20">
        <f>ROUND(E5+(H5-D5)/13,0)</f>
        <v>233</v>
      </c>
      <c r="J5" s="20">
        <v>126</v>
      </c>
      <c r="K5" s="20">
        <f>J5-I5</f>
        <v>-107</v>
      </c>
      <c r="L5" s="29">
        <v>24</v>
      </c>
      <c r="M5" s="29">
        <f>K5+L5</f>
        <v>-83</v>
      </c>
      <c r="N5" s="29">
        <v>30</v>
      </c>
      <c r="O5" s="20">
        <f>ROUND(N5*0.7,0)</f>
        <v>21</v>
      </c>
      <c r="P5" s="29"/>
    </row>
    <row r="6" spans="1:16" ht="13.5">
      <c r="A6" s="93" t="s">
        <v>21</v>
      </c>
      <c r="B6" s="94"/>
      <c r="C6" s="29">
        <f aca="true" t="shared" si="0" ref="C6:O6">SUM(C2:C5)</f>
        <v>339</v>
      </c>
      <c r="D6" s="29">
        <f t="shared" si="0"/>
        <v>14320</v>
      </c>
      <c r="E6" s="29">
        <f t="shared" si="0"/>
        <v>1205</v>
      </c>
      <c r="F6" s="29">
        <f t="shared" si="0"/>
        <v>-519</v>
      </c>
      <c r="G6" s="29">
        <f t="shared" si="0"/>
        <v>342</v>
      </c>
      <c r="H6" s="29">
        <f t="shared" si="0"/>
        <v>14850</v>
      </c>
      <c r="I6" s="29">
        <f t="shared" si="0"/>
        <v>1246</v>
      </c>
      <c r="J6" s="29">
        <f t="shared" si="0"/>
        <v>686</v>
      </c>
      <c r="K6" s="29">
        <f t="shared" si="0"/>
        <v>-560</v>
      </c>
      <c r="L6" s="29">
        <f t="shared" si="0"/>
        <v>123</v>
      </c>
      <c r="M6" s="29">
        <f t="shared" si="0"/>
        <v>-437</v>
      </c>
      <c r="N6" s="29">
        <f t="shared" si="0"/>
        <v>123</v>
      </c>
      <c r="O6" s="29">
        <f t="shared" si="0"/>
        <v>86</v>
      </c>
      <c r="P6" s="29"/>
    </row>
    <row r="7" spans="1:22" s="76" customFormat="1" ht="13.5">
      <c r="A7" s="81"/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</row>
  </sheetData>
  <sheetProtection/>
  <mergeCells count="1">
    <mergeCell ref="A6:B6"/>
  </mergeCells>
  <conditionalFormatting sqref="A6:A7">
    <cfRule type="expression" priority="5" dxfId="0" stopIfTrue="1">
      <formula>AND(COUNTIF($A$6:$A$7,A6)&gt;1,NOT(ISBLANK(A6)))</formula>
    </cfRule>
  </conditionalFormatting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9"/>
  <sheetViews>
    <sheetView workbookViewId="0" topLeftCell="A1">
      <selection activeCell="D31" sqref="D31"/>
    </sheetView>
  </sheetViews>
  <sheetFormatPr defaultColWidth="9.00390625" defaultRowHeight="13.5"/>
  <cols>
    <col min="1" max="1" width="9.00390625" style="3" customWidth="1"/>
    <col min="2" max="2" width="13.625" style="3" customWidth="1"/>
    <col min="3" max="17" width="8.25390625" style="3" customWidth="1"/>
    <col min="18" max="16384" width="9.00390625" style="3" customWidth="1"/>
  </cols>
  <sheetData>
    <row r="1" spans="1:28" s="44" customFormat="1" ht="24">
      <c r="A1" s="71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142</v>
      </c>
      <c r="P1" s="7" t="s">
        <v>15</v>
      </c>
      <c r="Q1" s="7" t="s">
        <v>14</v>
      </c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18" s="44" customFormat="1" ht="12.75">
      <c r="A2" s="16">
        <v>1</v>
      </c>
      <c r="B2" s="16" t="s">
        <v>22</v>
      </c>
      <c r="C2" s="31">
        <v>44</v>
      </c>
      <c r="D2" s="31">
        <v>2154</v>
      </c>
      <c r="E2" s="11">
        <v>187.145</v>
      </c>
      <c r="F2" s="72">
        <v>-12.145</v>
      </c>
      <c r="G2" s="17">
        <v>46</v>
      </c>
      <c r="H2" s="17">
        <v>2392</v>
      </c>
      <c r="I2" s="20">
        <f>ROUND(E2+(H2-D2)/12.5,0)</f>
        <v>206</v>
      </c>
      <c r="J2" s="8">
        <v>175</v>
      </c>
      <c r="K2" s="8">
        <f>J2-I2</f>
        <v>-31</v>
      </c>
      <c r="L2" s="17">
        <v>0</v>
      </c>
      <c r="M2" s="29">
        <f>K2+L2</f>
        <v>-31</v>
      </c>
      <c r="N2" s="17">
        <v>19</v>
      </c>
      <c r="O2" s="20">
        <v>3</v>
      </c>
      <c r="P2" s="20">
        <f aca="true" t="shared" si="0" ref="P2:P7">ROUND(N2*0.7,0)-O2</f>
        <v>10</v>
      </c>
      <c r="Q2" s="17"/>
      <c r="R2" s="69"/>
    </row>
    <row r="3" spans="1:18" s="44" customFormat="1" ht="12.75">
      <c r="A3" s="16">
        <v>2</v>
      </c>
      <c r="B3" s="16" t="s">
        <v>23</v>
      </c>
      <c r="C3" s="31">
        <v>50</v>
      </c>
      <c r="D3" s="31">
        <v>2414</v>
      </c>
      <c r="E3" s="11">
        <v>207.345</v>
      </c>
      <c r="F3" s="72">
        <v>-21.345</v>
      </c>
      <c r="G3" s="17">
        <v>52</v>
      </c>
      <c r="H3" s="17">
        <v>2600</v>
      </c>
      <c r="I3" s="20">
        <f aca="true" t="shared" si="1" ref="I3:I17">ROUND(E3+(H3-D3)/12.5,0)</f>
        <v>222</v>
      </c>
      <c r="J3" s="8">
        <v>186</v>
      </c>
      <c r="K3" s="8">
        <f aca="true" t="shared" si="2" ref="K3:K17">J3-I3</f>
        <v>-36</v>
      </c>
      <c r="L3" s="17">
        <v>0</v>
      </c>
      <c r="M3" s="29">
        <f aca="true" t="shared" si="3" ref="M3:M16">K3+L3</f>
        <v>-36</v>
      </c>
      <c r="N3" s="17">
        <v>15</v>
      </c>
      <c r="O3" s="20">
        <v>7</v>
      </c>
      <c r="P3" s="20">
        <f t="shared" si="0"/>
        <v>4</v>
      </c>
      <c r="Q3" s="17"/>
      <c r="R3" s="69"/>
    </row>
    <row r="4" spans="1:18" s="44" customFormat="1" ht="12.75">
      <c r="A4" s="16">
        <v>3</v>
      </c>
      <c r="B4" s="16" t="s">
        <v>24</v>
      </c>
      <c r="C4" s="31">
        <v>42</v>
      </c>
      <c r="D4" s="31">
        <v>2178</v>
      </c>
      <c r="E4" s="11">
        <v>188.24</v>
      </c>
      <c r="F4" s="72">
        <v>-4.24000000000001</v>
      </c>
      <c r="G4" s="17">
        <v>44</v>
      </c>
      <c r="H4" s="17">
        <v>2300</v>
      </c>
      <c r="I4" s="20">
        <f t="shared" si="1"/>
        <v>198</v>
      </c>
      <c r="J4" s="8">
        <v>184</v>
      </c>
      <c r="K4" s="8">
        <f t="shared" si="2"/>
        <v>-14</v>
      </c>
      <c r="L4" s="17">
        <v>1</v>
      </c>
      <c r="M4" s="29">
        <f t="shared" si="3"/>
        <v>-13</v>
      </c>
      <c r="N4" s="74">
        <v>15</v>
      </c>
      <c r="O4" s="20">
        <v>5</v>
      </c>
      <c r="P4" s="20">
        <f t="shared" si="0"/>
        <v>6</v>
      </c>
      <c r="Q4" s="17"/>
      <c r="R4" s="69"/>
    </row>
    <row r="5" spans="1:18" s="45" customFormat="1" ht="12.75">
      <c r="A5" s="16">
        <v>4</v>
      </c>
      <c r="B5" s="16" t="s">
        <v>25</v>
      </c>
      <c r="C5" s="31">
        <v>42</v>
      </c>
      <c r="D5" s="31">
        <v>2105</v>
      </c>
      <c r="E5" s="11">
        <v>179.8</v>
      </c>
      <c r="F5" s="72">
        <v>-32.8</v>
      </c>
      <c r="G5" s="17">
        <v>42</v>
      </c>
      <c r="H5" s="17">
        <v>2200</v>
      </c>
      <c r="I5" s="20">
        <f t="shared" si="1"/>
        <v>187</v>
      </c>
      <c r="J5" s="8">
        <v>147</v>
      </c>
      <c r="K5" s="8">
        <f t="shared" si="2"/>
        <v>-40</v>
      </c>
      <c r="L5" s="17">
        <v>9</v>
      </c>
      <c r="M5" s="29">
        <f t="shared" si="3"/>
        <v>-31</v>
      </c>
      <c r="N5" s="17">
        <v>13</v>
      </c>
      <c r="O5" s="20"/>
      <c r="P5" s="20">
        <f t="shared" si="0"/>
        <v>9</v>
      </c>
      <c r="Q5" s="17"/>
      <c r="R5" s="70"/>
    </row>
    <row r="6" spans="1:18" s="45" customFormat="1" ht="12.75">
      <c r="A6" s="16">
        <v>5</v>
      </c>
      <c r="B6" s="16" t="s">
        <v>26</v>
      </c>
      <c r="C6" s="31">
        <v>32</v>
      </c>
      <c r="D6" s="31">
        <v>1593</v>
      </c>
      <c r="E6" s="11">
        <v>136.14</v>
      </c>
      <c r="F6" s="72">
        <v>-18.14</v>
      </c>
      <c r="G6" s="17">
        <v>34</v>
      </c>
      <c r="H6" s="17">
        <v>1700</v>
      </c>
      <c r="I6" s="20">
        <f t="shared" si="1"/>
        <v>145</v>
      </c>
      <c r="J6" s="8">
        <v>118</v>
      </c>
      <c r="K6" s="8">
        <f t="shared" si="2"/>
        <v>-27</v>
      </c>
      <c r="L6" s="17">
        <v>8</v>
      </c>
      <c r="M6" s="29">
        <f t="shared" si="3"/>
        <v>-19</v>
      </c>
      <c r="N6" s="17">
        <v>12</v>
      </c>
      <c r="O6" s="20"/>
      <c r="P6" s="20">
        <f t="shared" si="0"/>
        <v>8</v>
      </c>
      <c r="Q6" s="17"/>
      <c r="R6" s="70"/>
    </row>
    <row r="7" spans="1:18" s="45" customFormat="1" ht="12.75">
      <c r="A7" s="16">
        <v>6</v>
      </c>
      <c r="B7" s="16" t="s">
        <v>27</v>
      </c>
      <c r="C7" s="31">
        <v>38</v>
      </c>
      <c r="D7" s="31">
        <v>1892</v>
      </c>
      <c r="E7" s="11">
        <v>162.31</v>
      </c>
      <c r="F7" s="72">
        <v>-35.31</v>
      </c>
      <c r="G7" s="17">
        <v>38</v>
      </c>
      <c r="H7" s="17">
        <v>1900</v>
      </c>
      <c r="I7" s="20">
        <f t="shared" si="1"/>
        <v>163</v>
      </c>
      <c r="J7" s="8">
        <v>127</v>
      </c>
      <c r="K7" s="8">
        <f t="shared" si="2"/>
        <v>-36</v>
      </c>
      <c r="L7" s="17">
        <v>22</v>
      </c>
      <c r="M7" s="29">
        <f t="shared" si="3"/>
        <v>-14</v>
      </c>
      <c r="N7" s="74">
        <v>19</v>
      </c>
      <c r="O7" s="20"/>
      <c r="P7" s="20">
        <f t="shared" si="0"/>
        <v>13</v>
      </c>
      <c r="Q7" s="17"/>
      <c r="R7" s="70"/>
    </row>
    <row r="8" spans="1:18" s="44" customFormat="1" ht="12.75">
      <c r="A8" s="16">
        <v>7</v>
      </c>
      <c r="B8" s="16" t="s">
        <v>28</v>
      </c>
      <c r="C8" s="31">
        <v>27</v>
      </c>
      <c r="D8" s="31">
        <v>1313</v>
      </c>
      <c r="E8" s="73">
        <v>112.465</v>
      </c>
      <c r="F8" s="72">
        <v>-9.465</v>
      </c>
      <c r="G8" s="17">
        <v>26</v>
      </c>
      <c r="H8" s="17">
        <v>1275</v>
      </c>
      <c r="I8" s="20">
        <f t="shared" si="1"/>
        <v>109</v>
      </c>
      <c r="J8" s="54">
        <v>103</v>
      </c>
      <c r="K8" s="8">
        <f t="shared" si="2"/>
        <v>-6</v>
      </c>
      <c r="L8" s="17">
        <v>5</v>
      </c>
      <c r="M8" s="29">
        <f t="shared" si="3"/>
        <v>-1</v>
      </c>
      <c r="N8" s="74">
        <v>12</v>
      </c>
      <c r="O8" s="31"/>
      <c r="P8" s="84">
        <v>1</v>
      </c>
      <c r="Q8" s="17"/>
      <c r="R8" s="69"/>
    </row>
    <row r="9" spans="1:18" s="44" customFormat="1" ht="12.75">
      <c r="A9" s="16">
        <v>8</v>
      </c>
      <c r="B9" s="16" t="s">
        <v>29</v>
      </c>
      <c r="C9" s="31">
        <v>25</v>
      </c>
      <c r="D9" s="31">
        <v>1206</v>
      </c>
      <c r="E9" s="73">
        <v>103.83</v>
      </c>
      <c r="F9" s="72">
        <v>1.17</v>
      </c>
      <c r="G9" s="17">
        <v>24</v>
      </c>
      <c r="H9" s="17">
        <v>1201</v>
      </c>
      <c r="I9" s="20">
        <f t="shared" si="1"/>
        <v>103</v>
      </c>
      <c r="J9" s="54">
        <v>105</v>
      </c>
      <c r="K9" s="8">
        <f t="shared" si="2"/>
        <v>2</v>
      </c>
      <c r="L9" s="17">
        <v>0</v>
      </c>
      <c r="M9" s="35">
        <f t="shared" si="3"/>
        <v>2</v>
      </c>
      <c r="N9" s="74">
        <v>2</v>
      </c>
      <c r="O9" s="31"/>
      <c r="P9" s="84">
        <v>0</v>
      </c>
      <c r="Q9" s="17"/>
      <c r="R9" s="69"/>
    </row>
    <row r="10" spans="1:18" s="44" customFormat="1" ht="12.75">
      <c r="A10" s="16">
        <v>9</v>
      </c>
      <c r="B10" s="16" t="s">
        <v>30</v>
      </c>
      <c r="C10" s="31">
        <v>24</v>
      </c>
      <c r="D10" s="31">
        <v>1206</v>
      </c>
      <c r="E10" s="73">
        <v>103.705</v>
      </c>
      <c r="F10" s="72">
        <v>-4.705</v>
      </c>
      <c r="G10" s="17">
        <v>24</v>
      </c>
      <c r="H10" s="17">
        <v>1200</v>
      </c>
      <c r="I10" s="20">
        <f t="shared" si="1"/>
        <v>103</v>
      </c>
      <c r="J10" s="54">
        <v>99</v>
      </c>
      <c r="K10" s="8">
        <f t="shared" si="2"/>
        <v>-4</v>
      </c>
      <c r="L10" s="17">
        <v>1</v>
      </c>
      <c r="M10" s="29">
        <f t="shared" si="3"/>
        <v>-3</v>
      </c>
      <c r="N10" s="17">
        <v>1</v>
      </c>
      <c r="O10" s="20">
        <v>1</v>
      </c>
      <c r="P10" s="20">
        <f>ROUND(N10*0.7,0)-O10</f>
        <v>0</v>
      </c>
      <c r="Q10" s="17"/>
      <c r="R10" s="69"/>
    </row>
    <row r="11" spans="1:18" s="44" customFormat="1" ht="12.75">
      <c r="A11" s="16">
        <v>10</v>
      </c>
      <c r="B11" s="16" t="s">
        <v>31</v>
      </c>
      <c r="C11" s="31">
        <v>24</v>
      </c>
      <c r="D11" s="31">
        <v>1211</v>
      </c>
      <c r="E11" s="73">
        <v>103.905</v>
      </c>
      <c r="F11" s="72">
        <v>-14.905</v>
      </c>
      <c r="G11" s="17">
        <v>24</v>
      </c>
      <c r="H11" s="17">
        <v>1225</v>
      </c>
      <c r="I11" s="20">
        <f t="shared" si="1"/>
        <v>105</v>
      </c>
      <c r="J11" s="54">
        <v>89</v>
      </c>
      <c r="K11" s="8">
        <f t="shared" si="2"/>
        <v>-16</v>
      </c>
      <c r="L11" s="17">
        <v>5</v>
      </c>
      <c r="M11" s="29">
        <f t="shared" si="3"/>
        <v>-11</v>
      </c>
      <c r="N11" s="74">
        <v>13</v>
      </c>
      <c r="O11" s="20"/>
      <c r="P11" s="20">
        <f>ROUND(N11*0.7,0)-O11</f>
        <v>9</v>
      </c>
      <c r="Q11" s="17"/>
      <c r="R11" s="69"/>
    </row>
    <row r="12" spans="1:18" s="44" customFormat="1" ht="12.75">
      <c r="A12" s="16">
        <v>11</v>
      </c>
      <c r="B12" s="16" t="s">
        <v>32</v>
      </c>
      <c r="C12" s="31">
        <v>27</v>
      </c>
      <c r="D12" s="31">
        <v>1289</v>
      </c>
      <c r="E12" s="73">
        <v>110.295</v>
      </c>
      <c r="F12" s="72">
        <v>-11.295</v>
      </c>
      <c r="G12" s="17">
        <v>27</v>
      </c>
      <c r="H12" s="17">
        <v>1319</v>
      </c>
      <c r="I12" s="20">
        <f t="shared" si="1"/>
        <v>113</v>
      </c>
      <c r="J12" s="54">
        <v>99</v>
      </c>
      <c r="K12" s="8">
        <f t="shared" si="2"/>
        <v>-14</v>
      </c>
      <c r="L12" s="17">
        <v>9</v>
      </c>
      <c r="M12" s="29">
        <f t="shared" si="3"/>
        <v>-5</v>
      </c>
      <c r="N12" s="74">
        <v>8</v>
      </c>
      <c r="O12" s="31"/>
      <c r="P12" s="84">
        <v>5</v>
      </c>
      <c r="Q12" s="17"/>
      <c r="R12" s="69"/>
    </row>
    <row r="13" spans="1:18" s="45" customFormat="1" ht="12.75">
      <c r="A13" s="16">
        <v>12</v>
      </c>
      <c r="B13" s="16" t="s">
        <v>33</v>
      </c>
      <c r="C13" s="31">
        <v>24</v>
      </c>
      <c r="D13" s="31">
        <v>1231</v>
      </c>
      <c r="E13" s="73">
        <v>106.43</v>
      </c>
      <c r="F13" s="72">
        <v>-21.43</v>
      </c>
      <c r="G13" s="17">
        <v>24</v>
      </c>
      <c r="H13" s="17">
        <v>1200</v>
      </c>
      <c r="I13" s="20">
        <f t="shared" si="1"/>
        <v>104</v>
      </c>
      <c r="J13" s="54">
        <v>85</v>
      </c>
      <c r="K13" s="8">
        <f t="shared" si="2"/>
        <v>-19</v>
      </c>
      <c r="L13" s="17">
        <v>9</v>
      </c>
      <c r="M13" s="29">
        <f t="shared" si="3"/>
        <v>-10</v>
      </c>
      <c r="N13" s="17">
        <v>9</v>
      </c>
      <c r="O13" s="20"/>
      <c r="P13" s="20">
        <f>ROUND(N13*0.7,0)-O13</f>
        <v>6</v>
      </c>
      <c r="Q13" s="17"/>
      <c r="R13" s="70"/>
    </row>
    <row r="14" spans="1:18" s="45" customFormat="1" ht="12.75">
      <c r="A14" s="16">
        <v>13</v>
      </c>
      <c r="B14" s="16" t="s">
        <v>34</v>
      </c>
      <c r="C14" s="31">
        <v>24</v>
      </c>
      <c r="D14" s="31">
        <v>1202</v>
      </c>
      <c r="E14" s="11">
        <v>103.41</v>
      </c>
      <c r="F14" s="72">
        <v>-9.41</v>
      </c>
      <c r="G14" s="17">
        <v>24</v>
      </c>
      <c r="H14" s="17">
        <v>1296</v>
      </c>
      <c r="I14" s="20">
        <f t="shared" si="1"/>
        <v>111</v>
      </c>
      <c r="J14" s="8">
        <v>94</v>
      </c>
      <c r="K14" s="8">
        <f t="shared" si="2"/>
        <v>-17</v>
      </c>
      <c r="L14" s="17">
        <v>4</v>
      </c>
      <c r="M14" s="29">
        <f t="shared" si="3"/>
        <v>-13</v>
      </c>
      <c r="N14" s="17">
        <v>3</v>
      </c>
      <c r="O14" s="20"/>
      <c r="P14" s="20">
        <f>ROUND(N14*0.7,0)-O14</f>
        <v>2</v>
      </c>
      <c r="Q14" s="17"/>
      <c r="R14" s="70"/>
    </row>
    <row r="15" spans="1:18" s="45" customFormat="1" ht="12.75">
      <c r="A15" s="16">
        <v>14</v>
      </c>
      <c r="B15" s="16" t="s">
        <v>35</v>
      </c>
      <c r="C15" s="55">
        <v>27</v>
      </c>
      <c r="D15" s="55">
        <v>1366</v>
      </c>
      <c r="E15" s="11">
        <v>116.305</v>
      </c>
      <c r="F15" s="72">
        <v>-27.305</v>
      </c>
      <c r="G15" s="17">
        <v>26</v>
      </c>
      <c r="H15" s="17">
        <v>1366</v>
      </c>
      <c r="I15" s="20">
        <f t="shared" si="1"/>
        <v>116</v>
      </c>
      <c r="J15" s="8">
        <v>89</v>
      </c>
      <c r="K15" s="8">
        <f t="shared" si="2"/>
        <v>-27</v>
      </c>
      <c r="L15" s="17">
        <v>9</v>
      </c>
      <c r="M15" s="29">
        <f t="shared" si="3"/>
        <v>-18</v>
      </c>
      <c r="N15" s="17">
        <v>3</v>
      </c>
      <c r="O15" s="20"/>
      <c r="P15" s="20">
        <f>ROUND(N15*0.7,0)-O15</f>
        <v>2</v>
      </c>
      <c r="Q15" s="17"/>
      <c r="R15" s="70"/>
    </row>
    <row r="16" spans="1:18" s="45" customFormat="1" ht="12.75">
      <c r="A16" s="16">
        <v>15</v>
      </c>
      <c r="B16" s="16" t="s">
        <v>36</v>
      </c>
      <c r="C16" s="31">
        <v>24</v>
      </c>
      <c r="D16" s="31">
        <v>1246</v>
      </c>
      <c r="E16" s="11">
        <v>106.855</v>
      </c>
      <c r="F16" s="72">
        <v>-17.855</v>
      </c>
      <c r="G16" s="17">
        <v>24</v>
      </c>
      <c r="H16" s="17">
        <v>1300</v>
      </c>
      <c r="I16" s="20">
        <f t="shared" si="1"/>
        <v>111</v>
      </c>
      <c r="J16" s="8">
        <v>89</v>
      </c>
      <c r="K16" s="8">
        <f t="shared" si="2"/>
        <v>-22</v>
      </c>
      <c r="L16" s="17">
        <v>3</v>
      </c>
      <c r="M16" s="29">
        <f t="shared" si="3"/>
        <v>-19</v>
      </c>
      <c r="N16" s="17">
        <v>2</v>
      </c>
      <c r="O16" s="20"/>
      <c r="P16" s="20">
        <f>ROUND(N16*0.7,0)-O16</f>
        <v>1</v>
      </c>
      <c r="Q16" s="17"/>
      <c r="R16" s="70"/>
    </row>
    <row r="17" spans="1:18" s="45" customFormat="1" ht="12.75">
      <c r="A17" s="16">
        <v>16</v>
      </c>
      <c r="B17" s="16" t="s">
        <v>37</v>
      </c>
      <c r="C17" s="54"/>
      <c r="D17" s="54"/>
      <c r="E17" s="11">
        <v>27</v>
      </c>
      <c r="F17" s="56">
        <v>-23</v>
      </c>
      <c r="G17" s="17">
        <v>6</v>
      </c>
      <c r="H17" s="17">
        <v>240</v>
      </c>
      <c r="I17" s="31">
        <f t="shared" si="1"/>
        <v>46</v>
      </c>
      <c r="J17" s="8">
        <v>4</v>
      </c>
      <c r="K17" s="8">
        <f t="shared" si="2"/>
        <v>-42</v>
      </c>
      <c r="L17" s="17">
        <v>0</v>
      </c>
      <c r="M17" s="29">
        <f>K17+L17</f>
        <v>-42</v>
      </c>
      <c r="N17" s="17"/>
      <c r="O17" s="91"/>
      <c r="P17" s="91"/>
      <c r="Q17" s="17"/>
      <c r="R17" s="70"/>
    </row>
    <row r="18" spans="1:17" ht="12">
      <c r="A18" s="19"/>
      <c r="B18" s="16" t="s">
        <v>21</v>
      </c>
      <c r="C18" s="29">
        <f>SUM(C2:C17)</f>
        <v>474</v>
      </c>
      <c r="D18" s="29">
        <f aca="true" t="shared" si="4" ref="D18:N18">SUM(D2:D17)</f>
        <v>23606</v>
      </c>
      <c r="E18" s="29">
        <f t="shared" si="4"/>
        <v>2055.1800000000003</v>
      </c>
      <c r="F18" s="29">
        <f t="shared" si="4"/>
        <v>-262.18</v>
      </c>
      <c r="G18" s="29">
        <f t="shared" si="4"/>
        <v>485</v>
      </c>
      <c r="H18" s="29">
        <f t="shared" si="4"/>
        <v>24714</v>
      </c>
      <c r="I18" s="29">
        <f t="shared" si="4"/>
        <v>2142</v>
      </c>
      <c r="J18" s="29">
        <f t="shared" si="4"/>
        <v>1793</v>
      </c>
      <c r="K18" s="29">
        <f t="shared" si="4"/>
        <v>-349</v>
      </c>
      <c r="L18" s="29">
        <f t="shared" si="4"/>
        <v>85</v>
      </c>
      <c r="M18" s="29">
        <f t="shared" si="4"/>
        <v>-264</v>
      </c>
      <c r="N18" s="29">
        <f t="shared" si="4"/>
        <v>146</v>
      </c>
      <c r="O18" s="29"/>
      <c r="P18" s="29">
        <f>SUM(P2:P17)</f>
        <v>76</v>
      </c>
      <c r="Q18" s="29"/>
    </row>
    <row r="19" spans="1:17" ht="25.5" customHeight="1">
      <c r="A19" s="95" t="s">
        <v>141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7"/>
    </row>
  </sheetData>
  <sheetProtection/>
  <mergeCells count="1">
    <mergeCell ref="A19:Q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8"/>
  <sheetViews>
    <sheetView zoomScaleSheetLayoutView="100" workbookViewId="0" topLeftCell="A1">
      <pane xSplit="2" ySplit="1" topLeftCell="C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1" sqref="O1"/>
    </sheetView>
  </sheetViews>
  <sheetFormatPr defaultColWidth="9.00390625" defaultRowHeight="13.5"/>
  <cols>
    <col min="1" max="1" width="5.375" style="47" customWidth="1"/>
    <col min="2" max="2" width="13.25390625" style="47" customWidth="1"/>
    <col min="3" max="5" width="7.75390625" style="47" customWidth="1"/>
    <col min="6" max="6" width="7.75390625" style="48" customWidth="1"/>
    <col min="7" max="9" width="7.75390625" style="47" customWidth="1"/>
    <col min="10" max="10" width="7.75390625" style="49" customWidth="1"/>
    <col min="11" max="12" width="7.75390625" style="47" customWidth="1"/>
    <col min="13" max="13" width="7.75390625" style="0" customWidth="1"/>
    <col min="14" max="14" width="7.75390625" style="47" customWidth="1"/>
    <col min="15" max="15" width="9.00390625" style="47" customWidth="1"/>
    <col min="16" max="17" width="7.75390625" style="47" customWidth="1"/>
    <col min="18" max="16384" width="9.00390625" style="47" customWidth="1"/>
  </cols>
  <sheetData>
    <row r="1" spans="1:17" s="44" customFormat="1" ht="24">
      <c r="A1" s="50" t="s">
        <v>0</v>
      </c>
      <c r="B1" s="51" t="s">
        <v>1</v>
      </c>
      <c r="C1" s="51" t="s">
        <v>2</v>
      </c>
      <c r="D1" s="51" t="s">
        <v>3</v>
      </c>
      <c r="E1" s="51" t="s">
        <v>4</v>
      </c>
      <c r="F1" s="51" t="s">
        <v>5</v>
      </c>
      <c r="G1" s="51" t="s">
        <v>6</v>
      </c>
      <c r="H1" s="51" t="s">
        <v>7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7" t="s">
        <v>142</v>
      </c>
      <c r="P1" s="51" t="s">
        <v>15</v>
      </c>
      <c r="Q1" s="51" t="s">
        <v>14</v>
      </c>
    </row>
    <row r="2" spans="1:17" s="44" customFormat="1" ht="12.75">
      <c r="A2" s="52">
        <v>1</v>
      </c>
      <c r="B2" s="52" t="s">
        <v>38</v>
      </c>
      <c r="C2" s="31">
        <v>29</v>
      </c>
      <c r="D2" s="31">
        <v>1481</v>
      </c>
      <c r="E2" s="8">
        <v>118</v>
      </c>
      <c r="F2" s="53">
        <v>-13</v>
      </c>
      <c r="G2" s="17">
        <v>30</v>
      </c>
      <c r="H2" s="17">
        <v>1500</v>
      </c>
      <c r="I2" s="17">
        <f>ROUND(E2+(H2-D2)/13.5,0)</f>
        <v>119</v>
      </c>
      <c r="J2" s="17">
        <v>105</v>
      </c>
      <c r="K2" s="17">
        <f>J2-I2</f>
        <v>-14</v>
      </c>
      <c r="L2" s="17">
        <v>7</v>
      </c>
      <c r="M2" s="58">
        <f aca="true" t="shared" si="0" ref="M2:M51">K2+L2</f>
        <v>-7</v>
      </c>
      <c r="N2" s="59">
        <v>4</v>
      </c>
      <c r="O2" s="59"/>
      <c r="P2" s="92">
        <f aca="true" t="shared" si="1" ref="P2:P18">ROUND(N2*0.7,0)-O2</f>
        <v>3</v>
      </c>
      <c r="Q2" s="60"/>
    </row>
    <row r="3" spans="1:17" s="44" customFormat="1" ht="12.75">
      <c r="A3" s="52">
        <v>2</v>
      </c>
      <c r="B3" s="52" t="s">
        <v>39</v>
      </c>
      <c r="C3" s="31">
        <v>52</v>
      </c>
      <c r="D3" s="31">
        <v>2713</v>
      </c>
      <c r="E3" s="8">
        <v>215</v>
      </c>
      <c r="F3" s="53">
        <v>-79</v>
      </c>
      <c r="G3" s="17">
        <v>54</v>
      </c>
      <c r="H3" s="17">
        <v>2700</v>
      </c>
      <c r="I3" s="17">
        <f aca="true" t="shared" si="2" ref="I3:I51">ROUND(E3+(H3-D3)/13.5,0)</f>
        <v>214</v>
      </c>
      <c r="J3" s="17">
        <v>136</v>
      </c>
      <c r="K3" s="17">
        <f aca="true" t="shared" si="3" ref="K3:K51">J3-I3</f>
        <v>-78</v>
      </c>
      <c r="L3" s="17">
        <v>23</v>
      </c>
      <c r="M3" s="58">
        <f t="shared" si="0"/>
        <v>-55</v>
      </c>
      <c r="N3" s="59">
        <v>25</v>
      </c>
      <c r="O3" s="59">
        <v>1</v>
      </c>
      <c r="P3" s="92">
        <f t="shared" si="1"/>
        <v>17</v>
      </c>
      <c r="Q3" s="60"/>
    </row>
    <row r="4" spans="1:17" s="44" customFormat="1" ht="12.75">
      <c r="A4" s="52">
        <v>3</v>
      </c>
      <c r="B4" s="52" t="s">
        <v>40</v>
      </c>
      <c r="C4" s="31">
        <v>21</v>
      </c>
      <c r="D4" s="31">
        <v>1119</v>
      </c>
      <c r="E4" s="8">
        <v>88</v>
      </c>
      <c r="F4" s="53">
        <v>-26</v>
      </c>
      <c r="G4" s="17">
        <v>25</v>
      </c>
      <c r="H4" s="17">
        <v>1319</v>
      </c>
      <c r="I4" s="17">
        <f t="shared" si="2"/>
        <v>103</v>
      </c>
      <c r="J4" s="17">
        <v>62</v>
      </c>
      <c r="K4" s="17">
        <f t="shared" si="3"/>
        <v>-41</v>
      </c>
      <c r="L4" s="17">
        <v>8</v>
      </c>
      <c r="M4" s="58">
        <f t="shared" si="0"/>
        <v>-33</v>
      </c>
      <c r="N4" s="59">
        <v>14</v>
      </c>
      <c r="O4" s="59">
        <v>2</v>
      </c>
      <c r="P4" s="92">
        <f t="shared" si="1"/>
        <v>8</v>
      </c>
      <c r="Q4" s="60"/>
    </row>
    <row r="5" spans="1:17" s="45" customFormat="1" ht="12.75">
      <c r="A5" s="52">
        <v>4</v>
      </c>
      <c r="B5" s="52" t="s">
        <v>41</v>
      </c>
      <c r="C5" s="31">
        <v>28</v>
      </c>
      <c r="D5" s="31">
        <v>1371</v>
      </c>
      <c r="E5" s="8">
        <v>109</v>
      </c>
      <c r="F5" s="53">
        <v>-16</v>
      </c>
      <c r="G5" s="17">
        <v>28</v>
      </c>
      <c r="H5" s="17">
        <v>1400</v>
      </c>
      <c r="I5" s="17">
        <f t="shared" si="2"/>
        <v>111</v>
      </c>
      <c r="J5" s="17">
        <v>93</v>
      </c>
      <c r="K5" s="17">
        <f t="shared" si="3"/>
        <v>-18</v>
      </c>
      <c r="L5" s="17">
        <v>0</v>
      </c>
      <c r="M5" s="58">
        <f t="shared" si="0"/>
        <v>-18</v>
      </c>
      <c r="N5" s="59">
        <v>8</v>
      </c>
      <c r="O5" s="59"/>
      <c r="P5" s="92">
        <f t="shared" si="1"/>
        <v>6</v>
      </c>
      <c r="Q5" s="61"/>
    </row>
    <row r="6" spans="1:17" s="45" customFormat="1" ht="12.75">
      <c r="A6" s="52">
        <v>5</v>
      </c>
      <c r="B6" s="52" t="s">
        <v>42</v>
      </c>
      <c r="C6" s="31">
        <v>18</v>
      </c>
      <c r="D6" s="31">
        <v>916</v>
      </c>
      <c r="E6" s="8">
        <v>74</v>
      </c>
      <c r="F6" s="53">
        <v>-14</v>
      </c>
      <c r="G6" s="17">
        <v>18</v>
      </c>
      <c r="H6" s="17">
        <v>930</v>
      </c>
      <c r="I6" s="17">
        <f t="shared" si="2"/>
        <v>75</v>
      </c>
      <c r="J6" s="17">
        <v>60</v>
      </c>
      <c r="K6" s="17">
        <f t="shared" si="3"/>
        <v>-15</v>
      </c>
      <c r="L6" s="17">
        <v>3</v>
      </c>
      <c r="M6" s="58">
        <f t="shared" si="0"/>
        <v>-12</v>
      </c>
      <c r="N6" s="59">
        <v>4</v>
      </c>
      <c r="O6" s="59"/>
      <c r="P6" s="92">
        <f t="shared" si="1"/>
        <v>3</v>
      </c>
      <c r="Q6" s="61"/>
    </row>
    <row r="7" spans="1:17" s="45" customFormat="1" ht="12.75">
      <c r="A7" s="52">
        <v>6</v>
      </c>
      <c r="B7" s="52" t="s">
        <v>43</v>
      </c>
      <c r="C7" s="31">
        <v>33</v>
      </c>
      <c r="D7" s="31">
        <v>1555</v>
      </c>
      <c r="E7" s="8">
        <v>123</v>
      </c>
      <c r="F7" s="53">
        <v>-29</v>
      </c>
      <c r="G7" s="17">
        <v>33</v>
      </c>
      <c r="H7" s="17">
        <v>1600</v>
      </c>
      <c r="I7" s="17">
        <f t="shared" si="2"/>
        <v>126</v>
      </c>
      <c r="J7" s="17">
        <v>94</v>
      </c>
      <c r="K7" s="17">
        <f t="shared" si="3"/>
        <v>-32</v>
      </c>
      <c r="L7" s="17">
        <v>21</v>
      </c>
      <c r="M7" s="58">
        <f t="shared" si="0"/>
        <v>-11</v>
      </c>
      <c r="N7" s="62">
        <v>12</v>
      </c>
      <c r="O7" s="62"/>
      <c r="P7" s="92">
        <f t="shared" si="1"/>
        <v>8</v>
      </c>
      <c r="Q7" s="61"/>
    </row>
    <row r="8" spans="1:17" s="44" customFormat="1" ht="12.75">
      <c r="A8" s="52">
        <v>7</v>
      </c>
      <c r="B8" s="52" t="s">
        <v>44</v>
      </c>
      <c r="C8" s="31">
        <v>28</v>
      </c>
      <c r="D8" s="31">
        <v>1414</v>
      </c>
      <c r="E8" s="54">
        <v>115</v>
      </c>
      <c r="F8" s="53">
        <v>-24</v>
      </c>
      <c r="G8" s="17">
        <v>29</v>
      </c>
      <c r="H8" s="17">
        <v>1450</v>
      </c>
      <c r="I8" s="17">
        <f t="shared" si="2"/>
        <v>118</v>
      </c>
      <c r="J8" s="17">
        <v>91</v>
      </c>
      <c r="K8" s="17">
        <f t="shared" si="3"/>
        <v>-27</v>
      </c>
      <c r="L8" s="17">
        <v>13</v>
      </c>
      <c r="M8" s="58">
        <f t="shared" si="0"/>
        <v>-14</v>
      </c>
      <c r="N8" s="59">
        <v>5</v>
      </c>
      <c r="O8" s="59"/>
      <c r="P8" s="92">
        <f t="shared" si="1"/>
        <v>4</v>
      </c>
      <c r="Q8" s="60"/>
    </row>
    <row r="9" spans="1:17" s="44" customFormat="1" ht="12.75">
      <c r="A9" s="52">
        <v>8</v>
      </c>
      <c r="B9" s="52" t="s">
        <v>45</v>
      </c>
      <c r="C9" s="31">
        <v>24</v>
      </c>
      <c r="D9" s="31">
        <v>1128</v>
      </c>
      <c r="E9" s="54">
        <v>91</v>
      </c>
      <c r="F9" s="53">
        <v>-1</v>
      </c>
      <c r="G9" s="17">
        <v>24</v>
      </c>
      <c r="H9" s="17">
        <v>1136</v>
      </c>
      <c r="I9" s="17">
        <f t="shared" si="2"/>
        <v>92</v>
      </c>
      <c r="J9" s="17">
        <v>90</v>
      </c>
      <c r="K9" s="17">
        <f t="shared" si="3"/>
        <v>-2</v>
      </c>
      <c r="L9" s="17">
        <v>1</v>
      </c>
      <c r="M9" s="58">
        <f t="shared" si="0"/>
        <v>-1</v>
      </c>
      <c r="N9" s="59">
        <v>0</v>
      </c>
      <c r="O9" s="59"/>
      <c r="P9" s="92">
        <f t="shared" si="1"/>
        <v>0</v>
      </c>
      <c r="Q9" s="60"/>
    </row>
    <row r="10" spans="1:17" s="44" customFormat="1" ht="12.75">
      <c r="A10" s="52">
        <v>9</v>
      </c>
      <c r="B10" s="52" t="s">
        <v>46</v>
      </c>
      <c r="C10" s="31">
        <v>23</v>
      </c>
      <c r="D10" s="31">
        <v>1143</v>
      </c>
      <c r="E10" s="54">
        <v>92</v>
      </c>
      <c r="F10" s="53">
        <v>-17</v>
      </c>
      <c r="G10" s="17">
        <v>26</v>
      </c>
      <c r="H10" s="17">
        <v>1300</v>
      </c>
      <c r="I10" s="17">
        <f t="shared" si="2"/>
        <v>104</v>
      </c>
      <c r="J10" s="17">
        <v>75</v>
      </c>
      <c r="K10" s="17">
        <f t="shared" si="3"/>
        <v>-29</v>
      </c>
      <c r="L10" s="17">
        <v>7</v>
      </c>
      <c r="M10" s="58">
        <f t="shared" si="0"/>
        <v>-22</v>
      </c>
      <c r="N10" s="59">
        <v>8</v>
      </c>
      <c r="O10" s="59">
        <v>2</v>
      </c>
      <c r="P10" s="92">
        <f t="shared" si="1"/>
        <v>4</v>
      </c>
      <c r="Q10" s="60"/>
    </row>
    <row r="11" spans="1:17" s="44" customFormat="1" ht="12.75">
      <c r="A11" s="52">
        <v>10</v>
      </c>
      <c r="B11" s="52" t="s">
        <v>47</v>
      </c>
      <c r="C11" s="31">
        <v>18</v>
      </c>
      <c r="D11" s="31">
        <v>877</v>
      </c>
      <c r="E11" s="54">
        <v>70</v>
      </c>
      <c r="F11" s="53">
        <v>-7</v>
      </c>
      <c r="G11" s="17">
        <v>20</v>
      </c>
      <c r="H11" s="17">
        <v>983</v>
      </c>
      <c r="I11" s="17">
        <f t="shared" si="2"/>
        <v>78</v>
      </c>
      <c r="J11" s="17">
        <v>63</v>
      </c>
      <c r="K11" s="17">
        <f t="shared" si="3"/>
        <v>-15</v>
      </c>
      <c r="L11" s="17">
        <v>1</v>
      </c>
      <c r="M11" s="58">
        <f t="shared" si="0"/>
        <v>-14</v>
      </c>
      <c r="N11" s="59">
        <v>4</v>
      </c>
      <c r="O11" s="59"/>
      <c r="P11" s="92">
        <f t="shared" si="1"/>
        <v>3</v>
      </c>
      <c r="Q11" s="60"/>
    </row>
    <row r="12" spans="1:17" s="44" customFormat="1" ht="12.75">
      <c r="A12" s="52">
        <v>11</v>
      </c>
      <c r="B12" s="52" t="s">
        <v>48</v>
      </c>
      <c r="C12" s="31">
        <v>36</v>
      </c>
      <c r="D12" s="31">
        <v>1924</v>
      </c>
      <c r="E12" s="54">
        <v>153</v>
      </c>
      <c r="F12" s="53">
        <v>-50</v>
      </c>
      <c r="G12" s="17">
        <v>36</v>
      </c>
      <c r="H12" s="17">
        <v>1891</v>
      </c>
      <c r="I12" s="17">
        <f t="shared" si="2"/>
        <v>151</v>
      </c>
      <c r="J12" s="17">
        <v>103</v>
      </c>
      <c r="K12" s="17">
        <f t="shared" si="3"/>
        <v>-48</v>
      </c>
      <c r="L12" s="17">
        <v>24</v>
      </c>
      <c r="M12" s="58">
        <f t="shared" si="0"/>
        <v>-24</v>
      </c>
      <c r="N12" s="59">
        <v>7</v>
      </c>
      <c r="O12" s="59"/>
      <c r="P12" s="92">
        <f t="shared" si="1"/>
        <v>5</v>
      </c>
      <c r="Q12" s="60"/>
    </row>
    <row r="13" spans="1:17" s="44" customFormat="1" ht="12.75">
      <c r="A13" s="52">
        <v>12</v>
      </c>
      <c r="B13" s="52" t="s">
        <v>49</v>
      </c>
      <c r="C13" s="31">
        <v>15</v>
      </c>
      <c r="D13" s="31">
        <v>715</v>
      </c>
      <c r="E13" s="54">
        <v>57</v>
      </c>
      <c r="F13" s="53">
        <v>-20</v>
      </c>
      <c r="G13" s="17">
        <v>15</v>
      </c>
      <c r="H13" s="17">
        <v>750</v>
      </c>
      <c r="I13" s="17">
        <f t="shared" si="2"/>
        <v>60</v>
      </c>
      <c r="J13" s="17">
        <v>37</v>
      </c>
      <c r="K13" s="17">
        <f t="shared" si="3"/>
        <v>-23</v>
      </c>
      <c r="L13" s="17">
        <v>18</v>
      </c>
      <c r="M13" s="58">
        <f t="shared" si="0"/>
        <v>-5</v>
      </c>
      <c r="N13" s="59">
        <v>3</v>
      </c>
      <c r="O13" s="59"/>
      <c r="P13" s="92">
        <f t="shared" si="1"/>
        <v>2</v>
      </c>
      <c r="Q13" s="60"/>
    </row>
    <row r="14" spans="1:17" s="45" customFormat="1" ht="12.75">
      <c r="A14" s="52">
        <v>13</v>
      </c>
      <c r="B14" s="52" t="s">
        <v>50</v>
      </c>
      <c r="C14" s="31">
        <v>18</v>
      </c>
      <c r="D14" s="31">
        <v>915</v>
      </c>
      <c r="E14" s="8">
        <v>73</v>
      </c>
      <c r="F14" s="53">
        <v>-12</v>
      </c>
      <c r="G14" s="17">
        <v>20</v>
      </c>
      <c r="H14" s="17">
        <v>1072</v>
      </c>
      <c r="I14" s="17">
        <f t="shared" si="2"/>
        <v>85</v>
      </c>
      <c r="J14" s="17">
        <v>61</v>
      </c>
      <c r="K14" s="17">
        <f t="shared" si="3"/>
        <v>-24</v>
      </c>
      <c r="L14" s="17">
        <v>4</v>
      </c>
      <c r="M14" s="58">
        <f t="shared" si="0"/>
        <v>-20</v>
      </c>
      <c r="N14" s="59">
        <v>6</v>
      </c>
      <c r="O14" s="59"/>
      <c r="P14" s="92">
        <f t="shared" si="1"/>
        <v>4</v>
      </c>
      <c r="Q14" s="61"/>
    </row>
    <row r="15" spans="1:17" s="45" customFormat="1" ht="12.75">
      <c r="A15" s="52">
        <v>14</v>
      </c>
      <c r="B15" s="52" t="s">
        <v>51</v>
      </c>
      <c r="C15" s="55">
        <v>29</v>
      </c>
      <c r="D15" s="55">
        <v>1397</v>
      </c>
      <c r="E15" s="8">
        <v>111</v>
      </c>
      <c r="F15" s="53">
        <v>-31</v>
      </c>
      <c r="G15" s="17">
        <v>29</v>
      </c>
      <c r="H15" s="17">
        <v>1395</v>
      </c>
      <c r="I15" s="17">
        <f t="shared" si="2"/>
        <v>111</v>
      </c>
      <c r="J15" s="17">
        <v>80</v>
      </c>
      <c r="K15" s="17">
        <f t="shared" si="3"/>
        <v>-31</v>
      </c>
      <c r="L15" s="17">
        <v>22</v>
      </c>
      <c r="M15" s="58">
        <f t="shared" si="0"/>
        <v>-9</v>
      </c>
      <c r="N15" s="59">
        <v>4</v>
      </c>
      <c r="O15" s="59"/>
      <c r="P15" s="92">
        <f t="shared" si="1"/>
        <v>3</v>
      </c>
      <c r="Q15" s="61"/>
    </row>
    <row r="16" spans="1:17" s="45" customFormat="1" ht="12.75">
      <c r="A16" s="52">
        <v>15</v>
      </c>
      <c r="B16" s="52" t="s">
        <v>52</v>
      </c>
      <c r="C16" s="31">
        <v>32</v>
      </c>
      <c r="D16" s="31">
        <v>1616</v>
      </c>
      <c r="E16" s="8">
        <v>128</v>
      </c>
      <c r="F16" s="53">
        <v>-40</v>
      </c>
      <c r="G16" s="17">
        <v>35</v>
      </c>
      <c r="H16" s="17">
        <v>1750</v>
      </c>
      <c r="I16" s="17">
        <f t="shared" si="2"/>
        <v>138</v>
      </c>
      <c r="J16" s="17">
        <v>88</v>
      </c>
      <c r="K16" s="17">
        <f t="shared" si="3"/>
        <v>-50</v>
      </c>
      <c r="L16" s="17">
        <v>16</v>
      </c>
      <c r="M16" s="58">
        <f t="shared" si="0"/>
        <v>-34</v>
      </c>
      <c r="N16" s="59">
        <v>11</v>
      </c>
      <c r="O16" s="59"/>
      <c r="P16" s="92">
        <f t="shared" si="1"/>
        <v>8</v>
      </c>
      <c r="Q16" s="61"/>
    </row>
    <row r="17" spans="1:17" s="45" customFormat="1" ht="12.75">
      <c r="A17" s="52">
        <v>16</v>
      </c>
      <c r="B17" s="52" t="s">
        <v>37</v>
      </c>
      <c r="C17" s="54"/>
      <c r="D17" s="54"/>
      <c r="E17" s="11">
        <v>22</v>
      </c>
      <c r="F17" s="56">
        <v>-18</v>
      </c>
      <c r="G17" s="17">
        <v>6</v>
      </c>
      <c r="H17" s="17">
        <v>240</v>
      </c>
      <c r="I17" s="17">
        <f t="shared" si="2"/>
        <v>40</v>
      </c>
      <c r="J17" s="17">
        <v>4</v>
      </c>
      <c r="K17" s="17">
        <f t="shared" si="3"/>
        <v>-36</v>
      </c>
      <c r="L17" s="17">
        <v>0</v>
      </c>
      <c r="M17" s="58">
        <f t="shared" si="0"/>
        <v>-36</v>
      </c>
      <c r="N17" s="59">
        <v>33</v>
      </c>
      <c r="O17" s="59"/>
      <c r="P17" s="92">
        <f t="shared" si="1"/>
        <v>23</v>
      </c>
      <c r="Q17" s="61"/>
    </row>
    <row r="18" spans="1:17" s="45" customFormat="1" ht="12.75">
      <c r="A18" s="52">
        <v>17</v>
      </c>
      <c r="B18" s="52" t="s">
        <v>53</v>
      </c>
      <c r="C18" s="31">
        <v>63</v>
      </c>
      <c r="D18" s="31">
        <v>3311</v>
      </c>
      <c r="E18" s="8">
        <v>261</v>
      </c>
      <c r="F18" s="53">
        <v>-121</v>
      </c>
      <c r="G18" s="17">
        <v>75</v>
      </c>
      <c r="H18" s="17">
        <v>3916</v>
      </c>
      <c r="I18" s="17">
        <f t="shared" si="2"/>
        <v>306</v>
      </c>
      <c r="J18" s="17">
        <v>140</v>
      </c>
      <c r="K18" s="17">
        <f t="shared" si="3"/>
        <v>-166</v>
      </c>
      <c r="L18" s="17">
        <v>20</v>
      </c>
      <c r="M18" s="29">
        <f t="shared" si="0"/>
        <v>-146</v>
      </c>
      <c r="N18" s="17">
        <v>80</v>
      </c>
      <c r="O18" s="17">
        <v>18</v>
      </c>
      <c r="P18" s="92">
        <f t="shared" si="1"/>
        <v>38</v>
      </c>
      <c r="Q18" s="91"/>
    </row>
    <row r="19" spans="1:17" s="45" customFormat="1" ht="12.75">
      <c r="A19" s="52">
        <v>18</v>
      </c>
      <c r="B19" s="52" t="s">
        <v>54</v>
      </c>
      <c r="C19" s="31">
        <v>42</v>
      </c>
      <c r="D19" s="31">
        <v>2157</v>
      </c>
      <c r="E19" s="8">
        <v>172</v>
      </c>
      <c r="F19" s="53">
        <v>-41</v>
      </c>
      <c r="G19" s="17">
        <v>43</v>
      </c>
      <c r="H19" s="17">
        <v>2200</v>
      </c>
      <c r="I19" s="17">
        <f t="shared" si="2"/>
        <v>175</v>
      </c>
      <c r="J19" s="17">
        <v>131</v>
      </c>
      <c r="K19" s="17">
        <f t="shared" si="3"/>
        <v>-44</v>
      </c>
      <c r="L19" s="17">
        <v>19</v>
      </c>
      <c r="M19" s="29">
        <f t="shared" si="0"/>
        <v>-25</v>
      </c>
      <c r="N19" s="17">
        <v>10</v>
      </c>
      <c r="O19" s="17">
        <v>6</v>
      </c>
      <c r="P19" s="92">
        <f aca="true" t="shared" si="4" ref="P19:P26">ROUND(N19*0.7,0)-O19</f>
        <v>1</v>
      </c>
      <c r="Q19" s="91"/>
    </row>
    <row r="20" spans="1:17" s="45" customFormat="1" ht="12.75">
      <c r="A20" s="52">
        <v>19</v>
      </c>
      <c r="B20" s="52" t="s">
        <v>55</v>
      </c>
      <c r="C20" s="31">
        <v>35</v>
      </c>
      <c r="D20" s="31">
        <v>1814</v>
      </c>
      <c r="E20" s="8">
        <v>144</v>
      </c>
      <c r="F20" s="53">
        <v>-34</v>
      </c>
      <c r="G20" s="17">
        <v>35</v>
      </c>
      <c r="H20" s="17">
        <v>1820</v>
      </c>
      <c r="I20" s="17">
        <f t="shared" si="2"/>
        <v>144</v>
      </c>
      <c r="J20" s="17">
        <v>110</v>
      </c>
      <c r="K20" s="17">
        <f t="shared" si="3"/>
        <v>-34</v>
      </c>
      <c r="L20" s="17">
        <v>3</v>
      </c>
      <c r="M20" s="29">
        <f t="shared" si="0"/>
        <v>-31</v>
      </c>
      <c r="N20" s="17">
        <v>7</v>
      </c>
      <c r="O20" s="17"/>
      <c r="P20" s="92">
        <f t="shared" si="4"/>
        <v>5</v>
      </c>
      <c r="Q20" s="91"/>
    </row>
    <row r="21" spans="1:17" s="45" customFormat="1" ht="12.75">
      <c r="A21" s="52">
        <v>20</v>
      </c>
      <c r="B21" s="52" t="s">
        <v>56</v>
      </c>
      <c r="C21" s="31">
        <v>44</v>
      </c>
      <c r="D21" s="31">
        <v>2282</v>
      </c>
      <c r="E21" s="8">
        <v>172</v>
      </c>
      <c r="F21" s="53">
        <v>-32</v>
      </c>
      <c r="G21" s="17">
        <v>44</v>
      </c>
      <c r="H21" s="17">
        <v>2282</v>
      </c>
      <c r="I21" s="17">
        <f t="shared" si="2"/>
        <v>172</v>
      </c>
      <c r="J21" s="17">
        <v>140</v>
      </c>
      <c r="K21" s="17">
        <f t="shared" si="3"/>
        <v>-32</v>
      </c>
      <c r="L21" s="17">
        <v>12</v>
      </c>
      <c r="M21" s="29">
        <f t="shared" si="0"/>
        <v>-20</v>
      </c>
      <c r="N21" s="17">
        <v>11</v>
      </c>
      <c r="O21" s="17">
        <v>3</v>
      </c>
      <c r="P21" s="92">
        <f t="shared" si="4"/>
        <v>5</v>
      </c>
      <c r="Q21" s="91"/>
    </row>
    <row r="22" spans="1:17" s="45" customFormat="1" ht="12.75">
      <c r="A22" s="52">
        <v>21</v>
      </c>
      <c r="B22" s="52" t="s">
        <v>57</v>
      </c>
      <c r="C22" s="31">
        <v>36</v>
      </c>
      <c r="D22" s="31">
        <v>1884</v>
      </c>
      <c r="E22" s="8">
        <v>143</v>
      </c>
      <c r="F22" s="53">
        <v>-30</v>
      </c>
      <c r="G22" s="17">
        <v>36</v>
      </c>
      <c r="H22" s="17">
        <v>1884</v>
      </c>
      <c r="I22" s="17">
        <f t="shared" si="2"/>
        <v>143</v>
      </c>
      <c r="J22" s="17">
        <v>113</v>
      </c>
      <c r="K22" s="17">
        <f t="shared" si="3"/>
        <v>-30</v>
      </c>
      <c r="L22" s="17">
        <v>6</v>
      </c>
      <c r="M22" s="29">
        <f t="shared" si="0"/>
        <v>-24</v>
      </c>
      <c r="N22" s="17">
        <v>16</v>
      </c>
      <c r="O22" s="17"/>
      <c r="P22" s="92">
        <f t="shared" si="4"/>
        <v>11</v>
      </c>
      <c r="Q22" s="91"/>
    </row>
    <row r="23" spans="1:17" s="45" customFormat="1" ht="12.75">
      <c r="A23" s="52">
        <v>22</v>
      </c>
      <c r="B23" s="52" t="s">
        <v>58</v>
      </c>
      <c r="C23" s="55">
        <v>24</v>
      </c>
      <c r="D23" s="31">
        <v>1197</v>
      </c>
      <c r="E23" s="8">
        <v>91</v>
      </c>
      <c r="F23" s="53">
        <v>-18</v>
      </c>
      <c r="G23" s="17">
        <v>26</v>
      </c>
      <c r="H23" s="17">
        <v>1300</v>
      </c>
      <c r="I23" s="17">
        <f t="shared" si="2"/>
        <v>99</v>
      </c>
      <c r="J23" s="17">
        <v>73</v>
      </c>
      <c r="K23" s="17">
        <f t="shared" si="3"/>
        <v>-26</v>
      </c>
      <c r="L23" s="17">
        <v>4</v>
      </c>
      <c r="M23" s="29">
        <f t="shared" si="0"/>
        <v>-22</v>
      </c>
      <c r="N23" s="17">
        <v>14</v>
      </c>
      <c r="O23" s="17"/>
      <c r="P23" s="92">
        <f t="shared" si="4"/>
        <v>10</v>
      </c>
      <c r="Q23" s="91"/>
    </row>
    <row r="24" spans="1:17" s="45" customFormat="1" ht="12.75">
      <c r="A24" s="52">
        <v>23</v>
      </c>
      <c r="B24" s="52" t="s">
        <v>59</v>
      </c>
      <c r="C24" s="31">
        <v>19</v>
      </c>
      <c r="D24" s="31">
        <v>943</v>
      </c>
      <c r="E24" s="8">
        <v>73</v>
      </c>
      <c r="F24" s="53">
        <v>-16</v>
      </c>
      <c r="G24" s="17">
        <v>20</v>
      </c>
      <c r="H24" s="17">
        <v>1050</v>
      </c>
      <c r="I24" s="17">
        <f t="shared" si="2"/>
        <v>81</v>
      </c>
      <c r="J24" s="17">
        <v>57</v>
      </c>
      <c r="K24" s="17">
        <f t="shared" si="3"/>
        <v>-24</v>
      </c>
      <c r="L24" s="17">
        <v>8</v>
      </c>
      <c r="M24" s="29">
        <f t="shared" si="0"/>
        <v>-16</v>
      </c>
      <c r="N24" s="17">
        <v>6</v>
      </c>
      <c r="O24" s="17"/>
      <c r="P24" s="92">
        <f t="shared" si="4"/>
        <v>4</v>
      </c>
      <c r="Q24" s="91"/>
    </row>
    <row r="25" spans="1:17" s="45" customFormat="1" ht="12.75">
      <c r="A25" s="52">
        <v>24</v>
      </c>
      <c r="B25" s="52" t="s">
        <v>60</v>
      </c>
      <c r="C25" s="31">
        <v>36</v>
      </c>
      <c r="D25" s="31">
        <v>1854</v>
      </c>
      <c r="E25" s="54">
        <v>139</v>
      </c>
      <c r="F25" s="53">
        <v>-39</v>
      </c>
      <c r="G25" s="17">
        <v>36</v>
      </c>
      <c r="H25" s="17">
        <v>1866</v>
      </c>
      <c r="I25" s="17">
        <f t="shared" si="2"/>
        <v>140</v>
      </c>
      <c r="J25" s="17">
        <v>100</v>
      </c>
      <c r="K25" s="17">
        <f t="shared" si="3"/>
        <v>-40</v>
      </c>
      <c r="L25" s="17">
        <v>18</v>
      </c>
      <c r="M25" s="29">
        <f t="shared" si="0"/>
        <v>-22</v>
      </c>
      <c r="N25" s="17">
        <v>8</v>
      </c>
      <c r="O25" s="17"/>
      <c r="P25" s="92">
        <f t="shared" si="4"/>
        <v>6</v>
      </c>
      <c r="Q25" s="91"/>
    </row>
    <row r="26" spans="1:17" s="45" customFormat="1" ht="12.75">
      <c r="A26" s="52">
        <v>25</v>
      </c>
      <c r="B26" s="52" t="s">
        <v>61</v>
      </c>
      <c r="C26" s="31">
        <v>11</v>
      </c>
      <c r="D26" s="31">
        <v>520</v>
      </c>
      <c r="E26" s="54">
        <v>40</v>
      </c>
      <c r="F26" s="53">
        <v>-9</v>
      </c>
      <c r="G26" s="17">
        <v>25</v>
      </c>
      <c r="H26" s="17">
        <v>1170</v>
      </c>
      <c r="I26" s="17">
        <f t="shared" si="2"/>
        <v>88</v>
      </c>
      <c r="J26" s="17">
        <v>31</v>
      </c>
      <c r="K26" s="17">
        <f t="shared" si="3"/>
        <v>-57</v>
      </c>
      <c r="L26" s="17">
        <v>11</v>
      </c>
      <c r="M26" s="29">
        <f t="shared" si="0"/>
        <v>-46</v>
      </c>
      <c r="N26" s="17">
        <v>34</v>
      </c>
      <c r="O26" s="17">
        <v>11</v>
      </c>
      <c r="P26" s="92">
        <f t="shared" si="4"/>
        <v>13</v>
      </c>
      <c r="Q26" s="91"/>
    </row>
    <row r="27" spans="1:17" s="45" customFormat="1" ht="12.75">
      <c r="A27" s="52">
        <v>26</v>
      </c>
      <c r="B27" s="52" t="s">
        <v>62</v>
      </c>
      <c r="C27" s="31">
        <v>24</v>
      </c>
      <c r="D27" s="31">
        <v>1263</v>
      </c>
      <c r="E27" s="54">
        <v>97</v>
      </c>
      <c r="F27" s="53">
        <v>-19</v>
      </c>
      <c r="G27" s="17">
        <v>24</v>
      </c>
      <c r="H27" s="17">
        <v>1300</v>
      </c>
      <c r="I27" s="17">
        <f t="shared" si="2"/>
        <v>100</v>
      </c>
      <c r="J27" s="17">
        <v>78</v>
      </c>
      <c r="K27" s="17">
        <f t="shared" si="3"/>
        <v>-22</v>
      </c>
      <c r="L27" s="17">
        <v>4</v>
      </c>
      <c r="M27" s="29">
        <f t="shared" si="0"/>
        <v>-18</v>
      </c>
      <c r="N27" s="17">
        <v>2</v>
      </c>
      <c r="O27" s="17"/>
      <c r="P27" s="20">
        <f aca="true" t="shared" si="5" ref="P27:P33">ROUND(N27*0.7,0)</f>
        <v>1</v>
      </c>
      <c r="Q27" s="91"/>
    </row>
    <row r="28" spans="1:17" s="45" customFormat="1" ht="12.75">
      <c r="A28" s="52">
        <v>27</v>
      </c>
      <c r="B28" s="52" t="s">
        <v>63</v>
      </c>
      <c r="C28" s="31">
        <v>23</v>
      </c>
      <c r="D28" s="31">
        <v>1108</v>
      </c>
      <c r="E28" s="54">
        <v>85</v>
      </c>
      <c r="F28" s="53">
        <v>-16</v>
      </c>
      <c r="G28" s="17">
        <v>23</v>
      </c>
      <c r="H28" s="17">
        <v>1200</v>
      </c>
      <c r="I28" s="17">
        <f t="shared" si="2"/>
        <v>92</v>
      </c>
      <c r="J28" s="17">
        <v>69</v>
      </c>
      <c r="K28" s="17">
        <f t="shared" si="3"/>
        <v>-23</v>
      </c>
      <c r="L28" s="17">
        <v>7</v>
      </c>
      <c r="M28" s="29">
        <f t="shared" si="0"/>
        <v>-16</v>
      </c>
      <c r="N28" s="17">
        <v>8</v>
      </c>
      <c r="O28" s="17"/>
      <c r="P28" s="20">
        <f t="shared" si="5"/>
        <v>6</v>
      </c>
      <c r="Q28" s="91"/>
    </row>
    <row r="29" spans="1:17" s="45" customFormat="1" ht="12.75">
      <c r="A29" s="52">
        <v>28</v>
      </c>
      <c r="B29" s="52" t="s">
        <v>64</v>
      </c>
      <c r="C29" s="31">
        <v>24</v>
      </c>
      <c r="D29" s="31">
        <v>1241</v>
      </c>
      <c r="E29" s="54">
        <v>94</v>
      </c>
      <c r="F29" s="53">
        <v>-22</v>
      </c>
      <c r="G29" s="17">
        <v>26</v>
      </c>
      <c r="H29" s="17">
        <v>1350</v>
      </c>
      <c r="I29" s="17">
        <f t="shared" si="2"/>
        <v>102</v>
      </c>
      <c r="J29" s="17">
        <v>72</v>
      </c>
      <c r="K29" s="17">
        <f t="shared" si="3"/>
        <v>-30</v>
      </c>
      <c r="L29" s="17">
        <v>6</v>
      </c>
      <c r="M29" s="29">
        <f t="shared" si="0"/>
        <v>-24</v>
      </c>
      <c r="N29" s="17">
        <v>10</v>
      </c>
      <c r="O29" s="17"/>
      <c r="P29" s="20">
        <f t="shared" si="5"/>
        <v>7</v>
      </c>
      <c r="Q29" s="91"/>
    </row>
    <row r="30" spans="1:17" s="45" customFormat="1" ht="12.75">
      <c r="A30" s="52">
        <v>29</v>
      </c>
      <c r="B30" s="52" t="s">
        <v>65</v>
      </c>
      <c r="C30" s="31">
        <v>15</v>
      </c>
      <c r="D30" s="31">
        <v>716</v>
      </c>
      <c r="E30" s="54">
        <v>54</v>
      </c>
      <c r="F30" s="53">
        <v>-5</v>
      </c>
      <c r="G30" s="17">
        <v>15</v>
      </c>
      <c r="H30" s="17">
        <v>786</v>
      </c>
      <c r="I30" s="17">
        <f t="shared" si="2"/>
        <v>59</v>
      </c>
      <c r="J30" s="17">
        <v>49</v>
      </c>
      <c r="K30" s="17">
        <f t="shared" si="3"/>
        <v>-10</v>
      </c>
      <c r="L30" s="17">
        <v>2</v>
      </c>
      <c r="M30" s="29">
        <f t="shared" si="0"/>
        <v>-8</v>
      </c>
      <c r="N30" s="17">
        <v>5</v>
      </c>
      <c r="O30" s="17"/>
      <c r="P30" s="20">
        <f t="shared" si="5"/>
        <v>4</v>
      </c>
      <c r="Q30" s="91"/>
    </row>
    <row r="31" spans="1:17" s="45" customFormat="1" ht="12.75">
      <c r="A31" s="52">
        <v>30</v>
      </c>
      <c r="B31" s="52" t="s">
        <v>66</v>
      </c>
      <c r="C31" s="31">
        <v>18</v>
      </c>
      <c r="D31" s="31">
        <v>870</v>
      </c>
      <c r="E31" s="54">
        <v>65</v>
      </c>
      <c r="F31" s="53">
        <v>-5</v>
      </c>
      <c r="G31" s="17">
        <v>21</v>
      </c>
      <c r="H31" s="17">
        <v>1020</v>
      </c>
      <c r="I31" s="17">
        <f t="shared" si="2"/>
        <v>76</v>
      </c>
      <c r="J31" s="17">
        <v>60</v>
      </c>
      <c r="K31" s="17">
        <f t="shared" si="3"/>
        <v>-16</v>
      </c>
      <c r="L31" s="17">
        <v>5</v>
      </c>
      <c r="M31" s="29">
        <f t="shared" si="0"/>
        <v>-11</v>
      </c>
      <c r="N31" s="74">
        <v>12</v>
      </c>
      <c r="O31" s="17"/>
      <c r="P31" s="20">
        <f t="shared" si="5"/>
        <v>8</v>
      </c>
      <c r="Q31" s="91"/>
    </row>
    <row r="32" spans="1:17" s="45" customFormat="1" ht="12.75">
      <c r="A32" s="52">
        <v>31</v>
      </c>
      <c r="B32" s="52" t="s">
        <v>67</v>
      </c>
      <c r="C32" s="31">
        <v>16</v>
      </c>
      <c r="D32" s="31">
        <v>730</v>
      </c>
      <c r="E32" s="54">
        <v>55</v>
      </c>
      <c r="F32" s="53">
        <v>1</v>
      </c>
      <c r="G32" s="17">
        <v>17</v>
      </c>
      <c r="H32" s="17">
        <v>820</v>
      </c>
      <c r="I32" s="17">
        <f t="shared" si="2"/>
        <v>62</v>
      </c>
      <c r="J32" s="17">
        <v>56</v>
      </c>
      <c r="K32" s="17">
        <f t="shared" si="3"/>
        <v>-6</v>
      </c>
      <c r="L32" s="34">
        <v>1</v>
      </c>
      <c r="M32" s="29">
        <f t="shared" si="0"/>
        <v>-5</v>
      </c>
      <c r="N32" s="74">
        <v>7</v>
      </c>
      <c r="O32" s="17"/>
      <c r="P32" s="20">
        <f t="shared" si="5"/>
        <v>5</v>
      </c>
      <c r="Q32" s="91"/>
    </row>
    <row r="33" spans="1:17" s="45" customFormat="1" ht="12.75">
      <c r="A33" s="52">
        <v>32</v>
      </c>
      <c r="B33" s="52" t="s">
        <v>68</v>
      </c>
      <c r="C33" s="31">
        <v>12</v>
      </c>
      <c r="D33" s="31">
        <v>538</v>
      </c>
      <c r="E33" s="54">
        <v>42</v>
      </c>
      <c r="F33" s="53">
        <v>0</v>
      </c>
      <c r="G33" s="17">
        <v>12</v>
      </c>
      <c r="H33" s="17">
        <v>610</v>
      </c>
      <c r="I33" s="17">
        <f t="shared" si="2"/>
        <v>47</v>
      </c>
      <c r="J33" s="17">
        <v>42</v>
      </c>
      <c r="K33" s="17">
        <f t="shared" si="3"/>
        <v>-5</v>
      </c>
      <c r="L33" s="17">
        <v>2</v>
      </c>
      <c r="M33" s="29">
        <f t="shared" si="0"/>
        <v>-3</v>
      </c>
      <c r="N33" s="17">
        <v>3</v>
      </c>
      <c r="O33" s="17"/>
      <c r="P33" s="20">
        <f t="shared" si="5"/>
        <v>2</v>
      </c>
      <c r="Q33" s="91"/>
    </row>
    <row r="34" spans="1:17" s="45" customFormat="1" ht="12.75">
      <c r="A34" s="52">
        <v>33</v>
      </c>
      <c r="B34" s="52" t="s">
        <v>69</v>
      </c>
      <c r="C34" s="31">
        <v>5</v>
      </c>
      <c r="D34" s="31">
        <v>206</v>
      </c>
      <c r="E34" s="54">
        <v>15</v>
      </c>
      <c r="F34" s="53">
        <v>4</v>
      </c>
      <c r="G34" s="17">
        <v>0</v>
      </c>
      <c r="H34" s="17">
        <v>0</v>
      </c>
      <c r="I34" s="17">
        <f t="shared" si="2"/>
        <v>0</v>
      </c>
      <c r="J34" s="17">
        <v>19</v>
      </c>
      <c r="K34" s="17">
        <f t="shared" si="3"/>
        <v>19</v>
      </c>
      <c r="L34" s="17">
        <v>0</v>
      </c>
      <c r="M34" s="35">
        <f t="shared" si="0"/>
        <v>19</v>
      </c>
      <c r="N34" s="17"/>
      <c r="O34" s="17"/>
      <c r="P34" s="20"/>
      <c r="Q34" s="91"/>
    </row>
    <row r="35" spans="1:17" s="45" customFormat="1" ht="12.75">
      <c r="A35" s="52">
        <v>34</v>
      </c>
      <c r="B35" s="52" t="s">
        <v>70</v>
      </c>
      <c r="C35" s="31">
        <v>43</v>
      </c>
      <c r="D35" s="31">
        <v>2234</v>
      </c>
      <c r="E35" s="54">
        <v>178</v>
      </c>
      <c r="F35" s="53">
        <v>-22</v>
      </c>
      <c r="G35" s="17">
        <v>44</v>
      </c>
      <c r="H35" s="17">
        <v>2250</v>
      </c>
      <c r="I35" s="17">
        <f t="shared" si="2"/>
        <v>179</v>
      </c>
      <c r="J35" s="17">
        <v>156</v>
      </c>
      <c r="K35" s="17">
        <f t="shared" si="3"/>
        <v>-23</v>
      </c>
      <c r="L35" s="17">
        <v>2</v>
      </c>
      <c r="M35" s="29">
        <f t="shared" si="0"/>
        <v>-21</v>
      </c>
      <c r="N35" s="17">
        <v>4</v>
      </c>
      <c r="O35" s="17"/>
      <c r="P35" s="20">
        <f>ROUND(N35*0.7,0)</f>
        <v>3</v>
      </c>
      <c r="Q35" s="91"/>
    </row>
    <row r="36" spans="1:17" s="45" customFormat="1" ht="12.75">
      <c r="A36" s="52">
        <v>35</v>
      </c>
      <c r="B36" s="52" t="s">
        <v>71</v>
      </c>
      <c r="C36" s="31">
        <v>37</v>
      </c>
      <c r="D36" s="31">
        <v>1825</v>
      </c>
      <c r="E36" s="54">
        <v>138</v>
      </c>
      <c r="F36" s="53">
        <v>-13</v>
      </c>
      <c r="G36" s="17">
        <v>38</v>
      </c>
      <c r="H36" s="17">
        <v>1900</v>
      </c>
      <c r="I36" s="17">
        <f t="shared" si="2"/>
        <v>144</v>
      </c>
      <c r="J36" s="17">
        <v>125</v>
      </c>
      <c r="K36" s="17">
        <f t="shared" si="3"/>
        <v>-19</v>
      </c>
      <c r="L36" s="17">
        <v>6</v>
      </c>
      <c r="M36" s="29">
        <f t="shared" si="0"/>
        <v>-13</v>
      </c>
      <c r="N36" s="17">
        <v>7</v>
      </c>
      <c r="O36" s="17"/>
      <c r="P36" s="20">
        <f>ROUND(N36*0.7,0)</f>
        <v>5</v>
      </c>
      <c r="Q36" s="91"/>
    </row>
    <row r="37" spans="1:17" s="45" customFormat="1" ht="12.75">
      <c r="A37" s="52">
        <v>36</v>
      </c>
      <c r="B37" s="52" t="s">
        <v>72</v>
      </c>
      <c r="C37" s="31">
        <v>15</v>
      </c>
      <c r="D37" s="31">
        <v>760</v>
      </c>
      <c r="E37" s="54">
        <v>57</v>
      </c>
      <c r="F37" s="53">
        <v>-4</v>
      </c>
      <c r="G37" s="17">
        <v>16</v>
      </c>
      <c r="H37" s="17">
        <v>820</v>
      </c>
      <c r="I37" s="17">
        <f t="shared" si="2"/>
        <v>61</v>
      </c>
      <c r="J37" s="17">
        <v>53</v>
      </c>
      <c r="K37" s="17">
        <f t="shared" si="3"/>
        <v>-8</v>
      </c>
      <c r="L37" s="17">
        <v>5</v>
      </c>
      <c r="M37" s="29">
        <f t="shared" si="0"/>
        <v>-3</v>
      </c>
      <c r="N37" s="74">
        <v>5</v>
      </c>
      <c r="O37" s="17"/>
      <c r="P37" s="84">
        <v>3</v>
      </c>
      <c r="Q37" s="91"/>
    </row>
    <row r="38" spans="1:17" s="45" customFormat="1" ht="12.75">
      <c r="A38" s="52">
        <v>37</v>
      </c>
      <c r="B38" s="52" t="s">
        <v>73</v>
      </c>
      <c r="C38" s="31">
        <v>29</v>
      </c>
      <c r="D38" s="31">
        <v>1343</v>
      </c>
      <c r="E38" s="54">
        <v>106</v>
      </c>
      <c r="F38" s="53">
        <v>-8</v>
      </c>
      <c r="G38" s="17">
        <v>29</v>
      </c>
      <c r="H38" s="17">
        <v>1450</v>
      </c>
      <c r="I38" s="17">
        <f t="shared" si="2"/>
        <v>114</v>
      </c>
      <c r="J38" s="17">
        <v>98</v>
      </c>
      <c r="K38" s="17">
        <f t="shared" si="3"/>
        <v>-16</v>
      </c>
      <c r="L38" s="17">
        <v>6</v>
      </c>
      <c r="M38" s="29">
        <f t="shared" si="0"/>
        <v>-10</v>
      </c>
      <c r="N38" s="17">
        <v>5</v>
      </c>
      <c r="O38" s="17"/>
      <c r="P38" s="20">
        <f>ROUND(N38*0.7,0)</f>
        <v>4</v>
      </c>
      <c r="Q38" s="91"/>
    </row>
    <row r="39" spans="1:17" s="45" customFormat="1" ht="12.75">
      <c r="A39" s="52">
        <v>38</v>
      </c>
      <c r="B39" s="52" t="s">
        <v>74</v>
      </c>
      <c r="C39" s="31">
        <v>20</v>
      </c>
      <c r="D39" s="31">
        <v>968</v>
      </c>
      <c r="E39" s="54">
        <v>73</v>
      </c>
      <c r="F39" s="53">
        <v>-10</v>
      </c>
      <c r="G39" s="17">
        <v>20</v>
      </c>
      <c r="H39" s="17">
        <v>996</v>
      </c>
      <c r="I39" s="17">
        <f t="shared" si="2"/>
        <v>75</v>
      </c>
      <c r="J39" s="17">
        <v>63</v>
      </c>
      <c r="K39" s="17">
        <f t="shared" si="3"/>
        <v>-12</v>
      </c>
      <c r="L39" s="17">
        <v>9</v>
      </c>
      <c r="M39" s="29">
        <f t="shared" si="0"/>
        <v>-3</v>
      </c>
      <c r="N39" s="74">
        <v>5</v>
      </c>
      <c r="O39" s="17"/>
      <c r="P39" s="84">
        <v>3</v>
      </c>
      <c r="Q39" s="91"/>
    </row>
    <row r="40" spans="1:17" s="45" customFormat="1" ht="12.75">
      <c r="A40" s="52">
        <v>39</v>
      </c>
      <c r="B40" s="52" t="s">
        <v>75</v>
      </c>
      <c r="C40" s="31">
        <v>18</v>
      </c>
      <c r="D40" s="31">
        <v>870</v>
      </c>
      <c r="E40" s="54">
        <v>66</v>
      </c>
      <c r="F40" s="53">
        <v>-5</v>
      </c>
      <c r="G40" s="17">
        <v>18</v>
      </c>
      <c r="H40" s="17">
        <v>900</v>
      </c>
      <c r="I40" s="17">
        <f t="shared" si="2"/>
        <v>68</v>
      </c>
      <c r="J40" s="17">
        <v>61</v>
      </c>
      <c r="K40" s="17">
        <f t="shared" si="3"/>
        <v>-7</v>
      </c>
      <c r="L40" s="17">
        <v>4</v>
      </c>
      <c r="M40" s="29">
        <f t="shared" si="0"/>
        <v>-3</v>
      </c>
      <c r="N40" s="17">
        <v>2</v>
      </c>
      <c r="O40" s="17"/>
      <c r="P40" s="20">
        <f>ROUND(N40*0.7,0)</f>
        <v>1</v>
      </c>
      <c r="Q40" s="91"/>
    </row>
    <row r="41" spans="1:17" s="45" customFormat="1" ht="12.75">
      <c r="A41" s="52">
        <v>40</v>
      </c>
      <c r="B41" s="52" t="s">
        <v>76</v>
      </c>
      <c r="C41" s="31">
        <v>34</v>
      </c>
      <c r="D41" s="31">
        <v>1584</v>
      </c>
      <c r="E41" s="54">
        <v>119</v>
      </c>
      <c r="F41" s="53">
        <v>-33</v>
      </c>
      <c r="G41" s="17">
        <v>37</v>
      </c>
      <c r="H41" s="17">
        <v>1770</v>
      </c>
      <c r="I41" s="17">
        <f t="shared" si="2"/>
        <v>133</v>
      </c>
      <c r="J41" s="17">
        <v>86</v>
      </c>
      <c r="K41" s="17">
        <f t="shared" si="3"/>
        <v>-47</v>
      </c>
      <c r="L41" s="17">
        <v>19</v>
      </c>
      <c r="M41" s="29">
        <f t="shared" si="0"/>
        <v>-28</v>
      </c>
      <c r="N41" s="17">
        <v>23</v>
      </c>
      <c r="O41" s="17"/>
      <c r="P41" s="20">
        <f>ROUND(N41*0.7,0)</f>
        <v>16</v>
      </c>
      <c r="Q41" s="91"/>
    </row>
    <row r="42" spans="1:17" s="45" customFormat="1" ht="12.75">
      <c r="A42" s="52">
        <v>41</v>
      </c>
      <c r="B42" s="52" t="s">
        <v>77</v>
      </c>
      <c r="C42" s="31">
        <v>12</v>
      </c>
      <c r="D42" s="31">
        <v>496</v>
      </c>
      <c r="E42" s="54">
        <v>39</v>
      </c>
      <c r="F42" s="53">
        <v>10</v>
      </c>
      <c r="G42" s="17">
        <v>12</v>
      </c>
      <c r="H42" s="17">
        <v>520</v>
      </c>
      <c r="I42" s="17">
        <f t="shared" si="2"/>
        <v>41</v>
      </c>
      <c r="J42" s="17">
        <v>49</v>
      </c>
      <c r="K42" s="17">
        <f t="shared" si="3"/>
        <v>8</v>
      </c>
      <c r="L42" s="17">
        <v>0</v>
      </c>
      <c r="M42" s="35">
        <f t="shared" si="0"/>
        <v>8</v>
      </c>
      <c r="N42" s="74">
        <v>2</v>
      </c>
      <c r="O42" s="17"/>
      <c r="P42" s="84">
        <v>0</v>
      </c>
      <c r="Q42" s="91"/>
    </row>
    <row r="43" spans="1:17" s="45" customFormat="1" ht="12.75">
      <c r="A43" s="52">
        <v>42</v>
      </c>
      <c r="B43" s="52" t="s">
        <v>78</v>
      </c>
      <c r="C43" s="31">
        <v>13</v>
      </c>
      <c r="D43" s="31">
        <v>669</v>
      </c>
      <c r="E43" s="54">
        <v>51</v>
      </c>
      <c r="F43" s="53">
        <v>-1</v>
      </c>
      <c r="G43" s="17">
        <v>14</v>
      </c>
      <c r="H43" s="17">
        <v>750</v>
      </c>
      <c r="I43" s="17">
        <f t="shared" si="2"/>
        <v>57</v>
      </c>
      <c r="J43" s="17">
        <v>50</v>
      </c>
      <c r="K43" s="17">
        <f t="shared" si="3"/>
        <v>-7</v>
      </c>
      <c r="L43" s="34">
        <v>3</v>
      </c>
      <c r="M43" s="29">
        <f t="shared" si="0"/>
        <v>-4</v>
      </c>
      <c r="N43" s="17">
        <v>3</v>
      </c>
      <c r="O43" s="17"/>
      <c r="P43" s="20">
        <f aca="true" t="shared" si="6" ref="P43:P48">ROUND(N43*0.7,0)</f>
        <v>2</v>
      </c>
      <c r="Q43" s="91"/>
    </row>
    <row r="44" spans="1:17" s="45" customFormat="1" ht="12.75">
      <c r="A44" s="52">
        <v>43</v>
      </c>
      <c r="B44" s="52" t="s">
        <v>79</v>
      </c>
      <c r="C44" s="31">
        <v>19</v>
      </c>
      <c r="D44" s="31">
        <v>939</v>
      </c>
      <c r="E44" s="54">
        <v>77</v>
      </c>
      <c r="F44" s="53">
        <v>-13</v>
      </c>
      <c r="G44" s="17">
        <v>18</v>
      </c>
      <c r="H44" s="17">
        <v>960</v>
      </c>
      <c r="I44" s="17">
        <f t="shared" si="2"/>
        <v>79</v>
      </c>
      <c r="J44" s="17">
        <v>64</v>
      </c>
      <c r="K44" s="17">
        <f t="shared" si="3"/>
        <v>-15</v>
      </c>
      <c r="L44" s="17">
        <v>0</v>
      </c>
      <c r="M44" s="29">
        <f t="shared" si="0"/>
        <v>-15</v>
      </c>
      <c r="N44" s="17">
        <v>5</v>
      </c>
      <c r="O44" s="17"/>
      <c r="P44" s="20">
        <f t="shared" si="6"/>
        <v>4</v>
      </c>
      <c r="Q44" s="91"/>
    </row>
    <row r="45" spans="1:17" s="45" customFormat="1" ht="12.75">
      <c r="A45" s="52">
        <v>44</v>
      </c>
      <c r="B45" s="52" t="s">
        <v>80</v>
      </c>
      <c r="C45" s="31">
        <v>21</v>
      </c>
      <c r="D45" s="31">
        <v>1066</v>
      </c>
      <c r="E45" s="54">
        <v>81</v>
      </c>
      <c r="F45" s="53">
        <v>-14</v>
      </c>
      <c r="G45" s="17">
        <v>21</v>
      </c>
      <c r="H45" s="17">
        <v>1050</v>
      </c>
      <c r="I45" s="17">
        <f t="shared" si="2"/>
        <v>80</v>
      </c>
      <c r="J45" s="17">
        <v>67</v>
      </c>
      <c r="K45" s="17">
        <f t="shared" si="3"/>
        <v>-13</v>
      </c>
      <c r="L45" s="17">
        <v>0</v>
      </c>
      <c r="M45" s="29">
        <f t="shared" si="0"/>
        <v>-13</v>
      </c>
      <c r="N45" s="17">
        <v>8</v>
      </c>
      <c r="O45" s="17"/>
      <c r="P45" s="20">
        <f t="shared" si="6"/>
        <v>6</v>
      </c>
      <c r="Q45" s="91"/>
    </row>
    <row r="46" spans="1:17" s="45" customFormat="1" ht="12.75">
      <c r="A46" s="52">
        <v>45</v>
      </c>
      <c r="B46" s="52" t="s">
        <v>81</v>
      </c>
      <c r="C46" s="31">
        <v>16</v>
      </c>
      <c r="D46" s="31">
        <v>797</v>
      </c>
      <c r="E46" s="54">
        <v>60</v>
      </c>
      <c r="F46" s="53">
        <v>-14</v>
      </c>
      <c r="G46" s="17">
        <v>17</v>
      </c>
      <c r="H46" s="17">
        <v>795</v>
      </c>
      <c r="I46" s="17">
        <f t="shared" si="2"/>
        <v>60</v>
      </c>
      <c r="J46" s="17">
        <v>46</v>
      </c>
      <c r="K46" s="17">
        <f t="shared" si="3"/>
        <v>-14</v>
      </c>
      <c r="L46" s="17">
        <v>9</v>
      </c>
      <c r="M46" s="29">
        <f t="shared" si="0"/>
        <v>-5</v>
      </c>
      <c r="N46" s="17">
        <v>3</v>
      </c>
      <c r="O46" s="17"/>
      <c r="P46" s="20">
        <f t="shared" si="6"/>
        <v>2</v>
      </c>
      <c r="Q46" s="91"/>
    </row>
    <row r="47" spans="1:17" s="45" customFormat="1" ht="12.75">
      <c r="A47" s="52">
        <v>46</v>
      </c>
      <c r="B47" s="52" t="s">
        <v>82</v>
      </c>
      <c r="C47" s="31">
        <v>23</v>
      </c>
      <c r="D47" s="31">
        <v>1137</v>
      </c>
      <c r="E47" s="54">
        <v>85</v>
      </c>
      <c r="F47" s="53">
        <v>-28</v>
      </c>
      <c r="G47" s="17">
        <v>24</v>
      </c>
      <c r="H47" s="17">
        <v>1227</v>
      </c>
      <c r="I47" s="17">
        <f t="shared" si="2"/>
        <v>92</v>
      </c>
      <c r="J47" s="17">
        <v>57</v>
      </c>
      <c r="K47" s="17">
        <f t="shared" si="3"/>
        <v>-35</v>
      </c>
      <c r="L47" s="17">
        <v>9</v>
      </c>
      <c r="M47" s="29">
        <f t="shared" si="0"/>
        <v>-26</v>
      </c>
      <c r="N47" s="17">
        <v>11</v>
      </c>
      <c r="O47" s="17"/>
      <c r="P47" s="20">
        <f t="shared" si="6"/>
        <v>8</v>
      </c>
      <c r="Q47" s="91"/>
    </row>
    <row r="48" spans="1:17" s="45" customFormat="1" ht="12.75">
      <c r="A48" s="52">
        <v>47</v>
      </c>
      <c r="B48" s="52" t="s">
        <v>83</v>
      </c>
      <c r="C48" s="31">
        <v>6</v>
      </c>
      <c r="D48" s="31">
        <v>254</v>
      </c>
      <c r="E48" s="54">
        <v>19</v>
      </c>
      <c r="F48" s="53">
        <v>-1</v>
      </c>
      <c r="G48" s="17">
        <v>8</v>
      </c>
      <c r="H48" s="17">
        <v>373</v>
      </c>
      <c r="I48" s="17">
        <f t="shared" si="2"/>
        <v>28</v>
      </c>
      <c r="J48" s="17">
        <v>18</v>
      </c>
      <c r="K48" s="17">
        <f t="shared" si="3"/>
        <v>-10</v>
      </c>
      <c r="L48" s="17">
        <v>4</v>
      </c>
      <c r="M48" s="29">
        <f t="shared" si="0"/>
        <v>-6</v>
      </c>
      <c r="N48" s="74">
        <v>8</v>
      </c>
      <c r="O48" s="17"/>
      <c r="P48" s="20">
        <f t="shared" si="6"/>
        <v>6</v>
      </c>
      <c r="Q48" s="91"/>
    </row>
    <row r="49" spans="1:17" s="45" customFormat="1" ht="12.75">
      <c r="A49" s="52">
        <v>48</v>
      </c>
      <c r="B49" s="52" t="s">
        <v>84</v>
      </c>
      <c r="C49" s="31">
        <v>10</v>
      </c>
      <c r="D49" s="31">
        <v>438</v>
      </c>
      <c r="E49" s="54">
        <v>33</v>
      </c>
      <c r="F49" s="53">
        <v>-2</v>
      </c>
      <c r="G49" s="17">
        <v>10</v>
      </c>
      <c r="H49" s="17">
        <v>425</v>
      </c>
      <c r="I49" s="17">
        <f t="shared" si="2"/>
        <v>32</v>
      </c>
      <c r="J49" s="17">
        <v>31</v>
      </c>
      <c r="K49" s="17">
        <f t="shared" si="3"/>
        <v>-1</v>
      </c>
      <c r="L49" s="17">
        <v>4</v>
      </c>
      <c r="M49" s="35">
        <f t="shared" si="0"/>
        <v>3</v>
      </c>
      <c r="N49" s="17"/>
      <c r="O49" s="17"/>
      <c r="P49" s="31"/>
      <c r="Q49" s="91"/>
    </row>
    <row r="50" spans="1:17" s="45" customFormat="1" ht="12.75">
      <c r="A50" s="52">
        <v>49</v>
      </c>
      <c r="B50" s="52" t="s">
        <v>85</v>
      </c>
      <c r="C50" s="31">
        <v>24</v>
      </c>
      <c r="D50" s="31">
        <v>1096</v>
      </c>
      <c r="E50" s="54">
        <v>83</v>
      </c>
      <c r="F50" s="53">
        <v>-3</v>
      </c>
      <c r="G50" s="17">
        <v>24</v>
      </c>
      <c r="H50" s="17">
        <v>1100</v>
      </c>
      <c r="I50" s="17">
        <f t="shared" si="2"/>
        <v>83</v>
      </c>
      <c r="J50" s="17">
        <v>80</v>
      </c>
      <c r="K50" s="17">
        <f t="shared" si="3"/>
        <v>-3</v>
      </c>
      <c r="L50" s="17">
        <v>4</v>
      </c>
      <c r="M50" s="35">
        <f t="shared" si="0"/>
        <v>1</v>
      </c>
      <c r="N50" s="74">
        <v>2</v>
      </c>
      <c r="O50" s="17"/>
      <c r="P50" s="84">
        <v>0</v>
      </c>
      <c r="Q50" s="91"/>
    </row>
    <row r="51" spans="1:17" s="45" customFormat="1" ht="12.75">
      <c r="A51" s="52">
        <v>50</v>
      </c>
      <c r="B51" s="52" t="s">
        <v>86</v>
      </c>
      <c r="C51" s="31">
        <v>30</v>
      </c>
      <c r="D51" s="31">
        <v>1475</v>
      </c>
      <c r="E51" s="54">
        <v>111</v>
      </c>
      <c r="F51" s="53">
        <v>-26</v>
      </c>
      <c r="G51" s="17">
        <v>30</v>
      </c>
      <c r="H51" s="17">
        <v>1500</v>
      </c>
      <c r="I51" s="17">
        <f t="shared" si="2"/>
        <v>113</v>
      </c>
      <c r="J51" s="17">
        <v>85</v>
      </c>
      <c r="K51" s="17">
        <f t="shared" si="3"/>
        <v>-28</v>
      </c>
      <c r="L51" s="34">
        <v>11</v>
      </c>
      <c r="M51" s="29">
        <f t="shared" si="0"/>
        <v>-17</v>
      </c>
      <c r="N51" s="17">
        <v>7</v>
      </c>
      <c r="O51" s="17"/>
      <c r="P51" s="20">
        <f>ROUND(N51*0.7,0)</f>
        <v>5</v>
      </c>
      <c r="Q51" s="91"/>
    </row>
    <row r="52" spans="1:17" s="45" customFormat="1" ht="12.75">
      <c r="A52" s="52">
        <v>51</v>
      </c>
      <c r="B52" s="52" t="s">
        <v>20</v>
      </c>
      <c r="C52" s="90"/>
      <c r="D52" s="90" t="s">
        <v>136</v>
      </c>
      <c r="E52" s="90" t="s">
        <v>137</v>
      </c>
      <c r="F52" s="29">
        <v>-50</v>
      </c>
      <c r="G52" s="29">
        <v>36</v>
      </c>
      <c r="H52" s="35">
        <v>1800</v>
      </c>
      <c r="I52" s="20">
        <f>ROUND(E52+(H52-D52)/13,0)</f>
        <v>141</v>
      </c>
      <c r="J52" s="29">
        <v>25</v>
      </c>
      <c r="K52" s="20">
        <f>J52-I52</f>
        <v>-116</v>
      </c>
      <c r="L52" s="29">
        <v>1</v>
      </c>
      <c r="M52" s="29">
        <f>K52+L52</f>
        <v>-115</v>
      </c>
      <c r="N52" s="29">
        <v>9</v>
      </c>
      <c r="O52" s="29"/>
      <c r="P52" s="20">
        <f>ROUND(N52*0.7,0)</f>
        <v>6</v>
      </c>
      <c r="Q52" s="29"/>
    </row>
    <row r="53" spans="1:17" s="46" customFormat="1" ht="12">
      <c r="A53" s="57"/>
      <c r="B53" s="52" t="s">
        <v>21</v>
      </c>
      <c r="C53" s="17">
        <f>SUM(C2:C51)</f>
        <v>1221</v>
      </c>
      <c r="D53" s="17">
        <f>SUM(D2:D51)</f>
        <v>60869</v>
      </c>
      <c r="E53" s="17">
        <f>SUM(E2:E51)</f>
        <v>4757</v>
      </c>
      <c r="F53" s="17">
        <f>SUM(F2:F51)</f>
        <v>-986</v>
      </c>
      <c r="G53" s="17">
        <f>SUM(G2:G51)</f>
        <v>1286</v>
      </c>
      <c r="H53" s="17">
        <f aca="true" t="shared" si="7" ref="H53:P53">SUM(H2:H51)</f>
        <v>64776</v>
      </c>
      <c r="I53" s="17">
        <f t="shared" si="7"/>
        <v>5050</v>
      </c>
      <c r="J53" s="17">
        <f t="shared" si="7"/>
        <v>3771</v>
      </c>
      <c r="K53" s="17">
        <f t="shared" si="7"/>
        <v>-1279</v>
      </c>
      <c r="L53" s="17">
        <f t="shared" si="7"/>
        <v>391</v>
      </c>
      <c r="M53" s="17">
        <f t="shared" si="7"/>
        <v>-888</v>
      </c>
      <c r="N53" s="17">
        <f t="shared" si="7"/>
        <v>481</v>
      </c>
      <c r="O53" s="17"/>
      <c r="P53" s="17">
        <f t="shared" si="7"/>
        <v>295</v>
      </c>
      <c r="Q53" s="17"/>
    </row>
    <row r="54" spans="1:17" s="3" customFormat="1" ht="25.5" customHeight="1">
      <c r="A54" s="95" t="s">
        <v>141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7"/>
    </row>
    <row r="55" spans="10:11" ht="13.5">
      <c r="J55" s="63"/>
      <c r="K55" s="45"/>
    </row>
    <row r="56" spans="10:11" ht="13.5">
      <c r="J56" s="63"/>
      <c r="K56" s="45"/>
    </row>
    <row r="57" spans="10:11" ht="13.5">
      <c r="J57" s="63"/>
      <c r="K57" s="45"/>
    </row>
    <row r="58" spans="10:11" ht="13.5">
      <c r="J58" s="63"/>
      <c r="K58" s="45"/>
    </row>
    <row r="59" spans="10:11" ht="13.5">
      <c r="J59" s="63"/>
      <c r="K59" s="45"/>
    </row>
    <row r="60" spans="10:11" ht="13.5">
      <c r="J60" s="63"/>
      <c r="K60" s="45"/>
    </row>
    <row r="61" spans="10:11" ht="13.5">
      <c r="J61" s="63"/>
      <c r="K61" s="45"/>
    </row>
    <row r="62" spans="10:11" ht="13.5">
      <c r="J62" s="63"/>
      <c r="K62" s="45"/>
    </row>
    <row r="63" spans="10:11" ht="13.5">
      <c r="J63" s="64"/>
      <c r="K63" s="46"/>
    </row>
    <row r="64" spans="10:11" ht="13.5">
      <c r="J64" s="65"/>
      <c r="K64" s="2"/>
    </row>
    <row r="65" spans="10:11" ht="13.5">
      <c r="J65" s="66"/>
      <c r="K65" s="67"/>
    </row>
    <row r="66" spans="10:11" ht="13.5">
      <c r="J66" s="66"/>
      <c r="K66" s="67"/>
    </row>
    <row r="67" spans="10:11" ht="13.5">
      <c r="J67" s="66"/>
      <c r="K67" s="67"/>
    </row>
    <row r="68" spans="10:11" ht="13.5">
      <c r="J68" s="66"/>
      <c r="K68" s="67"/>
    </row>
  </sheetData>
  <sheetProtection/>
  <mergeCells count="1">
    <mergeCell ref="A54:Q5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F34" sqref="F34"/>
    </sheetView>
  </sheetViews>
  <sheetFormatPr defaultColWidth="9.00390625" defaultRowHeight="13.5"/>
  <cols>
    <col min="1" max="1" width="5.00390625" style="3" customWidth="1"/>
    <col min="2" max="2" width="12.25390625" style="4" customWidth="1"/>
    <col min="3" max="3" width="8.00390625" style="4" customWidth="1"/>
    <col min="4" max="4" width="8.00390625" style="3" customWidth="1"/>
    <col min="5" max="6" width="8.00390625" style="37" customWidth="1"/>
    <col min="7" max="7" width="8.00390625" style="4" customWidth="1"/>
    <col min="8" max="8" width="8.00390625" style="5" customWidth="1"/>
    <col min="9" max="9" width="8.375" style="3" customWidth="1"/>
    <col min="10" max="14" width="8.00390625" style="3" customWidth="1"/>
    <col min="15" max="15" width="8.875" style="3" customWidth="1"/>
    <col min="16" max="17" width="8.00390625" style="3" customWidth="1"/>
    <col min="18" max="16384" width="9.00390625" style="3" customWidth="1"/>
  </cols>
  <sheetData>
    <row r="1" spans="1:18" s="1" customFormat="1" ht="24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138</v>
      </c>
      <c r="H1" s="7" t="s">
        <v>139</v>
      </c>
      <c r="I1" s="7" t="s">
        <v>140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142</v>
      </c>
      <c r="P1" s="7" t="s">
        <v>15</v>
      </c>
      <c r="Q1" s="7" t="s">
        <v>14</v>
      </c>
      <c r="R1" s="21"/>
    </row>
    <row r="2" spans="1:18" s="36" customFormat="1" ht="12">
      <c r="A2" s="8">
        <v>1</v>
      </c>
      <c r="B2" s="9" t="s">
        <v>87</v>
      </c>
      <c r="C2" s="10">
        <v>421</v>
      </c>
      <c r="D2" s="10">
        <v>43</v>
      </c>
      <c r="E2" s="11">
        <v>151</v>
      </c>
      <c r="F2" s="12">
        <v>-62</v>
      </c>
      <c r="G2" s="12">
        <v>48</v>
      </c>
      <c r="H2" s="12">
        <v>490</v>
      </c>
      <c r="I2" s="87">
        <f>ROUND(G2*3.5,0)</f>
        <v>168</v>
      </c>
      <c r="J2" s="8">
        <v>91</v>
      </c>
      <c r="K2" s="17">
        <f>J2-I2</f>
        <v>-77</v>
      </c>
      <c r="L2" s="12">
        <v>17</v>
      </c>
      <c r="M2" s="29">
        <f aca="true" t="shared" si="0" ref="M2:M10">K2+L2</f>
        <v>-60</v>
      </c>
      <c r="N2" s="12">
        <v>13</v>
      </c>
      <c r="O2" s="12">
        <v>3</v>
      </c>
      <c r="P2" s="92">
        <f>ROUND(N2*0.7,0)-O2</f>
        <v>6</v>
      </c>
      <c r="Q2" s="14"/>
      <c r="R2" s="43"/>
    </row>
    <row r="3" spans="1:18" s="36" customFormat="1" ht="12">
      <c r="A3" s="8">
        <v>2</v>
      </c>
      <c r="B3" s="28" t="s">
        <v>104</v>
      </c>
      <c r="C3" s="13"/>
      <c r="D3" s="13"/>
      <c r="E3" s="53">
        <v>2</v>
      </c>
      <c r="F3" s="12"/>
      <c r="G3" s="12">
        <v>1</v>
      </c>
      <c r="H3" s="12">
        <v>8</v>
      </c>
      <c r="I3" s="87">
        <f aca="true" t="shared" si="1" ref="I3:I10">ROUND(G3*3.5,0)</f>
        <v>4</v>
      </c>
      <c r="J3" s="8"/>
      <c r="K3" s="17">
        <f aca="true" t="shared" si="2" ref="K3:K10">J3-I3</f>
        <v>-4</v>
      </c>
      <c r="L3" s="12"/>
      <c r="M3" s="29">
        <f t="shared" si="0"/>
        <v>-4</v>
      </c>
      <c r="N3" s="12"/>
      <c r="O3" s="12"/>
      <c r="P3" s="20"/>
      <c r="Q3" s="14"/>
      <c r="R3" s="43"/>
    </row>
    <row r="4" spans="1:18" s="36" customFormat="1" ht="12">
      <c r="A4" s="8">
        <v>3</v>
      </c>
      <c r="B4" s="28" t="s">
        <v>107</v>
      </c>
      <c r="C4" s="8"/>
      <c r="D4" s="8"/>
      <c r="E4" s="53">
        <v>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3"/>
    </row>
    <row r="5" spans="1:18" s="36" customFormat="1" ht="12">
      <c r="A5" s="8">
        <v>4</v>
      </c>
      <c r="B5" s="28" t="s">
        <v>112</v>
      </c>
      <c r="C5" s="13"/>
      <c r="D5" s="13"/>
      <c r="E5" s="53">
        <v>8</v>
      </c>
      <c r="F5" s="12"/>
      <c r="G5" s="12">
        <v>4</v>
      </c>
      <c r="H5" s="12">
        <v>25</v>
      </c>
      <c r="I5" s="87">
        <f>ROUND(G5*3.5,0)</f>
        <v>14</v>
      </c>
      <c r="J5" s="8"/>
      <c r="K5" s="17">
        <f>J5-I5</f>
        <v>-14</v>
      </c>
      <c r="L5" s="12">
        <v>1</v>
      </c>
      <c r="M5" s="29">
        <f>K5+L5</f>
        <v>-13</v>
      </c>
      <c r="N5" s="12"/>
      <c r="O5" s="12"/>
      <c r="P5" s="20"/>
      <c r="Q5" s="14"/>
      <c r="R5" s="43"/>
    </row>
    <row r="6" spans="1:18" s="36" customFormat="1" ht="12">
      <c r="A6" s="8">
        <v>5</v>
      </c>
      <c r="B6" s="28" t="s">
        <v>110</v>
      </c>
      <c r="C6" s="13"/>
      <c r="D6" s="13"/>
      <c r="E6" s="53">
        <v>2</v>
      </c>
      <c r="F6" s="12"/>
      <c r="G6" s="12">
        <v>1</v>
      </c>
      <c r="H6" s="12">
        <v>7</v>
      </c>
      <c r="I6" s="87">
        <f t="shared" si="1"/>
        <v>4</v>
      </c>
      <c r="J6" s="8"/>
      <c r="K6" s="17">
        <f t="shared" si="2"/>
        <v>-4</v>
      </c>
      <c r="L6" s="12"/>
      <c r="M6" s="29">
        <f t="shared" si="0"/>
        <v>-4</v>
      </c>
      <c r="N6" s="12"/>
      <c r="O6" s="12"/>
      <c r="P6" s="20"/>
      <c r="Q6" s="14"/>
      <c r="R6" s="43"/>
    </row>
    <row r="7" spans="1:18" s="36" customFormat="1" ht="12">
      <c r="A7" s="8">
        <v>6</v>
      </c>
      <c r="B7" s="28" t="s">
        <v>135</v>
      </c>
      <c r="C7" s="13"/>
      <c r="D7" s="13"/>
      <c r="E7" s="8"/>
      <c r="F7" s="12"/>
      <c r="G7" s="12">
        <v>2</v>
      </c>
      <c r="H7" s="12">
        <v>16</v>
      </c>
      <c r="I7" s="87">
        <f t="shared" si="1"/>
        <v>7</v>
      </c>
      <c r="J7" s="8"/>
      <c r="K7" s="17">
        <f t="shared" si="2"/>
        <v>-7</v>
      </c>
      <c r="L7" s="12">
        <v>1</v>
      </c>
      <c r="M7" s="29">
        <f t="shared" si="0"/>
        <v>-6</v>
      </c>
      <c r="N7" s="12">
        <v>1</v>
      </c>
      <c r="O7" s="12"/>
      <c r="P7" s="20">
        <f>ROUND(N7*0.7,0)</f>
        <v>1</v>
      </c>
      <c r="Q7" s="14"/>
      <c r="R7" s="43"/>
    </row>
    <row r="8" spans="1:18" s="36" customFormat="1" ht="12">
      <c r="A8" s="8">
        <v>7</v>
      </c>
      <c r="B8" s="28" t="s">
        <v>113</v>
      </c>
      <c r="C8" s="13"/>
      <c r="D8" s="13"/>
      <c r="E8" s="53">
        <v>2</v>
      </c>
      <c r="F8" s="12"/>
      <c r="G8" s="12">
        <v>2</v>
      </c>
      <c r="H8" s="12">
        <v>15</v>
      </c>
      <c r="I8" s="87">
        <f t="shared" si="1"/>
        <v>7</v>
      </c>
      <c r="J8" s="8"/>
      <c r="K8" s="17">
        <f t="shared" si="2"/>
        <v>-7</v>
      </c>
      <c r="L8" s="12">
        <v>1</v>
      </c>
      <c r="M8" s="29">
        <f t="shared" si="0"/>
        <v>-6</v>
      </c>
      <c r="N8" s="12">
        <v>2</v>
      </c>
      <c r="O8" s="12"/>
      <c r="P8" s="20">
        <f>ROUND(N8*0.7,0)</f>
        <v>1</v>
      </c>
      <c r="Q8" s="14"/>
      <c r="R8" s="43"/>
    </row>
    <row r="9" spans="1:18" s="36" customFormat="1" ht="12">
      <c r="A9" s="8">
        <v>8</v>
      </c>
      <c r="B9" s="28" t="s">
        <v>114</v>
      </c>
      <c r="C9" s="13"/>
      <c r="D9" s="13"/>
      <c r="E9" s="53">
        <v>2</v>
      </c>
      <c r="F9" s="12"/>
      <c r="G9" s="12">
        <v>1</v>
      </c>
      <c r="H9" s="12">
        <v>2</v>
      </c>
      <c r="I9" s="87">
        <f t="shared" si="1"/>
        <v>4</v>
      </c>
      <c r="J9" s="8"/>
      <c r="K9" s="17">
        <f t="shared" si="2"/>
        <v>-4</v>
      </c>
      <c r="L9" s="12"/>
      <c r="M9" s="29">
        <f t="shared" si="0"/>
        <v>-4</v>
      </c>
      <c r="N9" s="12">
        <v>2</v>
      </c>
      <c r="O9" s="12"/>
      <c r="P9" s="20">
        <f>ROUND(N9*0.7,0)</f>
        <v>1</v>
      </c>
      <c r="Q9" s="14"/>
      <c r="R9" s="43"/>
    </row>
    <row r="10" spans="1:18" s="36" customFormat="1" ht="12">
      <c r="A10" s="8">
        <v>9</v>
      </c>
      <c r="B10" s="28" t="s">
        <v>116</v>
      </c>
      <c r="C10" s="13"/>
      <c r="D10" s="13"/>
      <c r="E10" s="53">
        <v>2</v>
      </c>
      <c r="F10" s="12"/>
      <c r="G10" s="12">
        <v>1</v>
      </c>
      <c r="H10" s="12">
        <v>9</v>
      </c>
      <c r="I10" s="87">
        <f t="shared" si="1"/>
        <v>4</v>
      </c>
      <c r="J10" s="8"/>
      <c r="K10" s="17">
        <f t="shared" si="2"/>
        <v>-4</v>
      </c>
      <c r="L10" s="12"/>
      <c r="M10" s="29">
        <f t="shared" si="0"/>
        <v>-4</v>
      </c>
      <c r="N10" s="12">
        <v>2</v>
      </c>
      <c r="O10" s="12"/>
      <c r="P10" s="20">
        <f>ROUND(N10*0.7,0)</f>
        <v>1</v>
      </c>
      <c r="Q10" s="14"/>
      <c r="R10" s="43"/>
    </row>
    <row r="11" spans="1:18" ht="12">
      <c r="A11" s="19"/>
      <c r="B11" s="38" t="s">
        <v>21</v>
      </c>
      <c r="C11" s="39">
        <f>SUM(C2:C10)</f>
        <v>421</v>
      </c>
      <c r="D11" s="39">
        <f aca="true" t="shared" si="3" ref="D11:P11">SUM(D2:D10)</f>
        <v>43</v>
      </c>
      <c r="E11" s="39">
        <f t="shared" si="3"/>
        <v>171</v>
      </c>
      <c r="F11" s="39">
        <f t="shared" si="3"/>
        <v>-62</v>
      </c>
      <c r="G11" s="39">
        <f t="shared" si="3"/>
        <v>60</v>
      </c>
      <c r="H11" s="39">
        <f t="shared" si="3"/>
        <v>572</v>
      </c>
      <c r="I11" s="39">
        <f t="shared" si="3"/>
        <v>212</v>
      </c>
      <c r="J11" s="39">
        <f t="shared" si="3"/>
        <v>91</v>
      </c>
      <c r="K11" s="39">
        <f t="shared" si="3"/>
        <v>-121</v>
      </c>
      <c r="L11" s="39">
        <f t="shared" si="3"/>
        <v>20</v>
      </c>
      <c r="M11" s="39">
        <f t="shared" si="3"/>
        <v>-101</v>
      </c>
      <c r="N11" s="39">
        <f t="shared" si="3"/>
        <v>20</v>
      </c>
      <c r="O11" s="39"/>
      <c r="P11" s="39">
        <f t="shared" si="3"/>
        <v>10</v>
      </c>
      <c r="Q11" s="39"/>
      <c r="R11" s="22"/>
    </row>
    <row r="12" spans="1:17" ht="12">
      <c r="A12" s="18"/>
      <c r="B12" s="40"/>
      <c r="C12" s="40"/>
      <c r="D12" s="18"/>
      <c r="E12" s="41"/>
      <c r="F12" s="41"/>
      <c r="G12" s="40"/>
      <c r="H12" s="42"/>
      <c r="I12" s="18"/>
      <c r="J12" s="18"/>
      <c r="K12" s="18"/>
      <c r="L12" s="18"/>
      <c r="M12" s="18"/>
      <c r="N12" s="18"/>
      <c r="O12" s="18"/>
      <c r="P12" s="18"/>
      <c r="Q12" s="18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6"/>
  <sheetViews>
    <sheetView zoomScaleSheetLayoutView="10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44" sqref="E44"/>
    </sheetView>
  </sheetViews>
  <sheetFormatPr defaultColWidth="9.00390625" defaultRowHeight="13.5"/>
  <cols>
    <col min="1" max="1" width="6.875" style="24" customWidth="1"/>
    <col min="2" max="2" width="12.50390625" style="24" customWidth="1"/>
    <col min="3" max="3" width="8.125" style="24" customWidth="1"/>
    <col min="4" max="4" width="8.125" style="25" customWidth="1"/>
    <col min="5" max="5" width="8.125" style="24" customWidth="1"/>
    <col min="6" max="6" width="8.125" style="25" customWidth="1"/>
    <col min="7" max="7" width="8.125" style="24" customWidth="1"/>
    <col min="8" max="8" width="8.125" style="25" customWidth="1"/>
    <col min="9" max="9" width="8.125" style="24" customWidth="1"/>
    <col min="10" max="10" width="8.125" style="25" customWidth="1"/>
    <col min="11" max="11" width="8.125" style="24" customWidth="1"/>
    <col min="12" max="12" width="8.125" style="25" customWidth="1"/>
    <col min="13" max="13" width="8.125" style="24" customWidth="1"/>
    <col min="14" max="14" width="8.125" style="25" customWidth="1"/>
    <col min="15" max="15" width="8.875" style="25" customWidth="1"/>
    <col min="16" max="16" width="8.125" style="25" customWidth="1"/>
    <col min="17" max="17" width="8.125" style="24" customWidth="1"/>
    <col min="18" max="16384" width="9.00390625" style="24" customWidth="1"/>
  </cols>
  <sheetData>
    <row r="1" spans="1:17" s="1" customFormat="1" ht="24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142</v>
      </c>
      <c r="P1" s="7" t="s">
        <v>15</v>
      </c>
      <c r="Q1" s="7" t="s">
        <v>14</v>
      </c>
    </row>
    <row r="2" spans="1:17" s="23" customFormat="1" ht="12.75" customHeight="1">
      <c r="A2" s="27">
        <v>1</v>
      </c>
      <c r="B2" s="28" t="s">
        <v>88</v>
      </c>
      <c r="C2" s="16">
        <v>99</v>
      </c>
      <c r="D2" s="16">
        <v>5175</v>
      </c>
      <c r="E2" s="8">
        <v>289</v>
      </c>
      <c r="F2" s="29">
        <v>-94</v>
      </c>
      <c r="G2" s="29">
        <v>104</v>
      </c>
      <c r="H2" s="29">
        <v>5469</v>
      </c>
      <c r="I2" s="20">
        <f>ROUND(E2+(H2-D2)/19,0)</f>
        <v>304</v>
      </c>
      <c r="J2" s="8">
        <v>195</v>
      </c>
      <c r="K2" s="17">
        <f>J2-I2</f>
        <v>-109</v>
      </c>
      <c r="L2" s="29">
        <v>70</v>
      </c>
      <c r="M2" s="29">
        <f aca="true" t="shared" si="0" ref="M2:M36">K2+L2</f>
        <v>-39</v>
      </c>
      <c r="N2" s="29">
        <v>24</v>
      </c>
      <c r="O2" s="29">
        <v>3</v>
      </c>
      <c r="P2" s="92">
        <f>ROUND(N2*0.7,0)-O2</f>
        <v>14</v>
      </c>
      <c r="Q2" s="14"/>
    </row>
    <row r="3" spans="1:17" s="23" customFormat="1" ht="12.75">
      <c r="A3" s="27">
        <v>2</v>
      </c>
      <c r="B3" s="28" t="s">
        <v>89</v>
      </c>
      <c r="C3" s="30">
        <v>86</v>
      </c>
      <c r="D3" s="30">
        <v>4468</v>
      </c>
      <c r="E3" s="8">
        <v>250</v>
      </c>
      <c r="F3" s="29">
        <v>-56</v>
      </c>
      <c r="G3" s="29">
        <v>103</v>
      </c>
      <c r="H3" s="29">
        <v>5386</v>
      </c>
      <c r="I3" s="20">
        <f aca="true" t="shared" si="1" ref="I3:I36">ROUND(E3+(H3-D3)/19,0)</f>
        <v>298</v>
      </c>
      <c r="J3" s="8">
        <v>194</v>
      </c>
      <c r="K3" s="17">
        <f aca="true" t="shared" si="2" ref="K3:K36">J3-I3</f>
        <v>-104</v>
      </c>
      <c r="L3" s="34">
        <v>40</v>
      </c>
      <c r="M3" s="29">
        <f t="shared" si="0"/>
        <v>-64</v>
      </c>
      <c r="N3" s="29">
        <v>49</v>
      </c>
      <c r="O3" s="29">
        <v>9</v>
      </c>
      <c r="P3" s="92">
        <f aca="true" t="shared" si="3" ref="P3:P13">ROUND(N3*0.7,0)-O3</f>
        <v>25</v>
      </c>
      <c r="Q3" s="14"/>
    </row>
    <row r="4" spans="1:17" s="23" customFormat="1" ht="12.75">
      <c r="A4" s="27">
        <v>3</v>
      </c>
      <c r="B4" s="28" t="s">
        <v>90</v>
      </c>
      <c r="C4" s="16">
        <v>114</v>
      </c>
      <c r="D4" s="16">
        <v>5974</v>
      </c>
      <c r="E4" s="8">
        <v>331</v>
      </c>
      <c r="F4" s="29">
        <v>-161</v>
      </c>
      <c r="G4" s="29">
        <v>135</v>
      </c>
      <c r="H4" s="29">
        <v>7173</v>
      </c>
      <c r="I4" s="20">
        <f t="shared" si="1"/>
        <v>394</v>
      </c>
      <c r="J4" s="8">
        <v>170</v>
      </c>
      <c r="K4" s="17">
        <f t="shared" si="2"/>
        <v>-224</v>
      </c>
      <c r="L4" s="34">
        <v>128</v>
      </c>
      <c r="M4" s="29">
        <f t="shared" si="0"/>
        <v>-96</v>
      </c>
      <c r="N4" s="29">
        <v>90</v>
      </c>
      <c r="O4" s="29">
        <v>24</v>
      </c>
      <c r="P4" s="92">
        <f t="shared" si="3"/>
        <v>39</v>
      </c>
      <c r="Q4" s="14"/>
    </row>
    <row r="5" spans="1:17" s="23" customFormat="1" ht="12.75">
      <c r="A5" s="27">
        <v>4</v>
      </c>
      <c r="B5" s="28" t="s">
        <v>91</v>
      </c>
      <c r="C5" s="16">
        <v>30</v>
      </c>
      <c r="D5" s="16">
        <v>1472</v>
      </c>
      <c r="E5" s="8">
        <v>81</v>
      </c>
      <c r="F5" s="29">
        <v>-28</v>
      </c>
      <c r="G5" s="29">
        <v>33</v>
      </c>
      <c r="H5" s="29">
        <v>1650</v>
      </c>
      <c r="I5" s="20">
        <f t="shared" si="1"/>
        <v>90</v>
      </c>
      <c r="J5" s="8">
        <v>53</v>
      </c>
      <c r="K5" s="17">
        <f t="shared" si="2"/>
        <v>-37</v>
      </c>
      <c r="L5" s="34">
        <v>28</v>
      </c>
      <c r="M5" s="29">
        <f t="shared" si="0"/>
        <v>-9</v>
      </c>
      <c r="N5" s="35">
        <v>12</v>
      </c>
      <c r="O5" s="29">
        <v>2</v>
      </c>
      <c r="P5" s="92">
        <f t="shared" si="3"/>
        <v>6</v>
      </c>
      <c r="Q5" s="14"/>
    </row>
    <row r="6" spans="1:17" s="23" customFormat="1" ht="12.75">
      <c r="A6" s="27">
        <v>5</v>
      </c>
      <c r="B6" s="28" t="s">
        <v>92</v>
      </c>
      <c r="C6" s="16">
        <v>62</v>
      </c>
      <c r="D6" s="16">
        <v>2895</v>
      </c>
      <c r="E6" s="8">
        <v>161</v>
      </c>
      <c r="F6" s="29">
        <v>-59</v>
      </c>
      <c r="G6" s="29">
        <v>74</v>
      </c>
      <c r="H6" s="29">
        <v>3530</v>
      </c>
      <c r="I6" s="20">
        <f t="shared" si="1"/>
        <v>194</v>
      </c>
      <c r="J6" s="8">
        <v>102</v>
      </c>
      <c r="K6" s="17">
        <f t="shared" si="2"/>
        <v>-92</v>
      </c>
      <c r="L6" s="34">
        <v>60</v>
      </c>
      <c r="M6" s="29">
        <f t="shared" si="0"/>
        <v>-32</v>
      </c>
      <c r="N6" s="29">
        <v>30</v>
      </c>
      <c r="O6" s="29">
        <v>6</v>
      </c>
      <c r="P6" s="92">
        <f t="shared" si="3"/>
        <v>15</v>
      </c>
      <c r="Q6" s="14"/>
    </row>
    <row r="7" spans="1:17" s="23" customFormat="1" ht="12.75">
      <c r="A7" s="27">
        <v>6</v>
      </c>
      <c r="B7" s="28" t="s">
        <v>93</v>
      </c>
      <c r="C7" s="16">
        <v>61</v>
      </c>
      <c r="D7" s="16">
        <v>2986</v>
      </c>
      <c r="E7" s="8">
        <v>121</v>
      </c>
      <c r="F7" s="29">
        <v>-53</v>
      </c>
      <c r="G7" s="29">
        <v>66</v>
      </c>
      <c r="H7" s="29">
        <v>3250</v>
      </c>
      <c r="I7" s="20">
        <f t="shared" si="1"/>
        <v>135</v>
      </c>
      <c r="J7" s="8">
        <v>68</v>
      </c>
      <c r="K7" s="17">
        <f t="shared" si="2"/>
        <v>-67</v>
      </c>
      <c r="L7" s="34">
        <v>62</v>
      </c>
      <c r="M7" s="29">
        <f t="shared" si="0"/>
        <v>-5</v>
      </c>
      <c r="N7" s="35">
        <v>16</v>
      </c>
      <c r="O7" s="29">
        <v>4</v>
      </c>
      <c r="P7" s="84">
        <v>1</v>
      </c>
      <c r="Q7" s="14"/>
    </row>
    <row r="8" spans="1:17" s="23" customFormat="1" ht="12.75">
      <c r="A8" s="27">
        <v>7</v>
      </c>
      <c r="B8" s="28" t="s">
        <v>94</v>
      </c>
      <c r="C8" s="16">
        <v>7</v>
      </c>
      <c r="D8" s="16">
        <v>313</v>
      </c>
      <c r="E8" s="8">
        <v>17</v>
      </c>
      <c r="F8" s="29">
        <v>-11</v>
      </c>
      <c r="G8" s="29">
        <v>20</v>
      </c>
      <c r="H8" s="29">
        <v>1000</v>
      </c>
      <c r="I8" s="20">
        <f t="shared" si="1"/>
        <v>53</v>
      </c>
      <c r="J8" s="8">
        <v>6</v>
      </c>
      <c r="K8" s="17">
        <f t="shared" si="2"/>
        <v>-47</v>
      </c>
      <c r="L8" s="34">
        <v>5</v>
      </c>
      <c r="M8" s="29">
        <f t="shared" si="0"/>
        <v>-42</v>
      </c>
      <c r="N8" s="29">
        <v>33</v>
      </c>
      <c r="O8" s="29">
        <v>9</v>
      </c>
      <c r="P8" s="92">
        <f t="shared" si="3"/>
        <v>14</v>
      </c>
      <c r="Q8" s="14"/>
    </row>
    <row r="9" spans="1:17" s="23" customFormat="1" ht="12.75">
      <c r="A9" s="27">
        <v>8</v>
      </c>
      <c r="B9" s="28" t="s">
        <v>95</v>
      </c>
      <c r="C9" s="16">
        <v>38</v>
      </c>
      <c r="D9" s="16">
        <v>1806</v>
      </c>
      <c r="E9" s="8">
        <v>101</v>
      </c>
      <c r="F9" s="29">
        <v>-38</v>
      </c>
      <c r="G9" s="29">
        <v>42</v>
      </c>
      <c r="H9" s="29">
        <v>1991</v>
      </c>
      <c r="I9" s="20">
        <f t="shared" si="1"/>
        <v>111</v>
      </c>
      <c r="J9" s="8">
        <v>63</v>
      </c>
      <c r="K9" s="17">
        <f t="shared" si="2"/>
        <v>-48</v>
      </c>
      <c r="L9" s="34">
        <v>33</v>
      </c>
      <c r="M9" s="29">
        <f t="shared" si="0"/>
        <v>-15</v>
      </c>
      <c r="N9" s="29">
        <v>12</v>
      </c>
      <c r="O9" s="29">
        <v>4</v>
      </c>
      <c r="P9" s="92">
        <f t="shared" si="3"/>
        <v>4</v>
      </c>
      <c r="Q9" s="14"/>
    </row>
    <row r="10" spans="1:17" s="23" customFormat="1" ht="12.75">
      <c r="A10" s="27">
        <v>9</v>
      </c>
      <c r="B10" s="28" t="s">
        <v>96</v>
      </c>
      <c r="C10" s="16">
        <v>30</v>
      </c>
      <c r="D10" s="16">
        <v>1389</v>
      </c>
      <c r="E10" s="8">
        <v>77</v>
      </c>
      <c r="F10" s="29">
        <v>-26</v>
      </c>
      <c r="G10" s="29">
        <v>30</v>
      </c>
      <c r="H10" s="29">
        <v>1380</v>
      </c>
      <c r="I10" s="20">
        <f t="shared" si="1"/>
        <v>77</v>
      </c>
      <c r="J10" s="8">
        <v>51</v>
      </c>
      <c r="K10" s="17">
        <f t="shared" si="2"/>
        <v>-26</v>
      </c>
      <c r="L10" s="34">
        <v>22</v>
      </c>
      <c r="M10" s="29">
        <f t="shared" si="0"/>
        <v>-4</v>
      </c>
      <c r="N10" s="29">
        <v>3</v>
      </c>
      <c r="O10" s="29">
        <v>1</v>
      </c>
      <c r="P10" s="92">
        <f t="shared" si="3"/>
        <v>1</v>
      </c>
      <c r="Q10" s="14"/>
    </row>
    <row r="11" spans="1:17" s="23" customFormat="1" ht="12.75">
      <c r="A11" s="27">
        <v>10</v>
      </c>
      <c r="B11" s="28" t="s">
        <v>97</v>
      </c>
      <c r="C11" s="16">
        <v>33</v>
      </c>
      <c r="D11" s="16">
        <v>1639</v>
      </c>
      <c r="E11" s="8">
        <v>92</v>
      </c>
      <c r="F11" s="29">
        <v>-30</v>
      </c>
      <c r="G11" s="29">
        <v>34</v>
      </c>
      <c r="H11" s="29">
        <v>1684</v>
      </c>
      <c r="I11" s="20">
        <f t="shared" si="1"/>
        <v>94</v>
      </c>
      <c r="J11" s="8">
        <v>62</v>
      </c>
      <c r="K11" s="17">
        <f t="shared" si="2"/>
        <v>-32</v>
      </c>
      <c r="L11" s="34">
        <v>23</v>
      </c>
      <c r="M11" s="29">
        <f t="shared" si="0"/>
        <v>-9</v>
      </c>
      <c r="N11" s="29">
        <v>5</v>
      </c>
      <c r="O11" s="29"/>
      <c r="P11" s="92">
        <f t="shared" si="3"/>
        <v>4</v>
      </c>
      <c r="Q11" s="14"/>
    </row>
    <row r="12" spans="1:17" s="23" customFormat="1" ht="12.75">
      <c r="A12" s="27">
        <v>11</v>
      </c>
      <c r="B12" s="28" t="s">
        <v>98</v>
      </c>
      <c r="C12" s="16">
        <v>40</v>
      </c>
      <c r="D12" s="16">
        <v>2055</v>
      </c>
      <c r="E12" s="8">
        <v>115</v>
      </c>
      <c r="F12" s="29">
        <v>-40</v>
      </c>
      <c r="G12" s="29">
        <v>40</v>
      </c>
      <c r="H12" s="29">
        <v>2050</v>
      </c>
      <c r="I12" s="20">
        <f t="shared" si="1"/>
        <v>115</v>
      </c>
      <c r="J12" s="8">
        <v>75</v>
      </c>
      <c r="K12" s="17">
        <f t="shared" si="2"/>
        <v>-40</v>
      </c>
      <c r="L12" s="29">
        <v>19</v>
      </c>
      <c r="M12" s="29">
        <f t="shared" si="0"/>
        <v>-21</v>
      </c>
      <c r="N12" s="29">
        <v>21</v>
      </c>
      <c r="O12" s="29">
        <v>4</v>
      </c>
      <c r="P12" s="92">
        <f t="shared" si="3"/>
        <v>11</v>
      </c>
      <c r="Q12" s="14"/>
    </row>
    <row r="13" spans="1:17" s="23" customFormat="1" ht="12.75">
      <c r="A13" s="27">
        <v>12</v>
      </c>
      <c r="B13" s="28" t="s">
        <v>99</v>
      </c>
      <c r="C13" s="16">
        <v>18</v>
      </c>
      <c r="D13" s="16">
        <v>790</v>
      </c>
      <c r="E13" s="8">
        <v>45</v>
      </c>
      <c r="F13" s="29">
        <v>-15</v>
      </c>
      <c r="G13" s="29">
        <v>20</v>
      </c>
      <c r="H13" s="29">
        <v>910</v>
      </c>
      <c r="I13" s="20">
        <f t="shared" si="1"/>
        <v>51</v>
      </c>
      <c r="J13" s="8">
        <v>30</v>
      </c>
      <c r="K13" s="17">
        <f t="shared" si="2"/>
        <v>-21</v>
      </c>
      <c r="L13" s="29">
        <v>13</v>
      </c>
      <c r="M13" s="29">
        <f t="shared" si="0"/>
        <v>-8</v>
      </c>
      <c r="N13" s="35">
        <v>10</v>
      </c>
      <c r="O13" s="29">
        <v>3</v>
      </c>
      <c r="P13" s="92">
        <f t="shared" si="3"/>
        <v>4</v>
      </c>
      <c r="Q13" s="14"/>
    </row>
    <row r="14" spans="1:17" s="23" customFormat="1" ht="12.75">
      <c r="A14" s="27">
        <v>13</v>
      </c>
      <c r="B14" s="28" t="s">
        <v>100</v>
      </c>
      <c r="C14" s="16">
        <v>19</v>
      </c>
      <c r="D14" s="16">
        <v>852</v>
      </c>
      <c r="E14" s="8">
        <v>48</v>
      </c>
      <c r="F14" s="29">
        <v>-12</v>
      </c>
      <c r="G14" s="29">
        <v>17</v>
      </c>
      <c r="H14" s="29">
        <v>809</v>
      </c>
      <c r="I14" s="20">
        <f t="shared" si="1"/>
        <v>46</v>
      </c>
      <c r="J14" s="8">
        <v>36</v>
      </c>
      <c r="K14" s="17">
        <f t="shared" si="2"/>
        <v>-10</v>
      </c>
      <c r="L14" s="29">
        <v>15</v>
      </c>
      <c r="M14" s="35">
        <f t="shared" si="0"/>
        <v>5</v>
      </c>
      <c r="N14" s="29"/>
      <c r="O14" s="29"/>
      <c r="P14" s="20"/>
      <c r="Q14" s="14"/>
    </row>
    <row r="15" spans="1:17" s="23" customFormat="1" ht="12.75">
      <c r="A15" s="27">
        <v>14</v>
      </c>
      <c r="B15" s="28" t="s">
        <v>37</v>
      </c>
      <c r="C15" s="16">
        <v>4</v>
      </c>
      <c r="D15" s="16">
        <v>118</v>
      </c>
      <c r="E15" s="8">
        <v>7</v>
      </c>
      <c r="F15" s="29">
        <v>0</v>
      </c>
      <c r="G15" s="29">
        <v>8</v>
      </c>
      <c r="H15" s="29">
        <v>240</v>
      </c>
      <c r="I15" s="20">
        <f t="shared" si="1"/>
        <v>13</v>
      </c>
      <c r="J15" s="8">
        <v>7</v>
      </c>
      <c r="K15" s="17">
        <f t="shared" si="2"/>
        <v>-6</v>
      </c>
      <c r="L15" s="29">
        <v>0</v>
      </c>
      <c r="M15" s="29">
        <f t="shared" si="0"/>
        <v>-6</v>
      </c>
      <c r="N15" s="35">
        <v>17</v>
      </c>
      <c r="O15" s="29"/>
      <c r="P15" s="20">
        <f>ROUND(N15*0.7,0)</f>
        <v>12</v>
      </c>
      <c r="Q15" s="14"/>
    </row>
    <row r="16" spans="1:17" s="23" customFormat="1" ht="12.75">
      <c r="A16" s="27">
        <v>15</v>
      </c>
      <c r="B16" s="28" t="s">
        <v>72</v>
      </c>
      <c r="C16" s="16">
        <v>9</v>
      </c>
      <c r="D16" s="16">
        <v>307</v>
      </c>
      <c r="E16" s="8">
        <v>18</v>
      </c>
      <c r="F16" s="29">
        <v>-9</v>
      </c>
      <c r="G16" s="29">
        <v>10</v>
      </c>
      <c r="H16" s="29">
        <v>370</v>
      </c>
      <c r="I16" s="20">
        <f t="shared" si="1"/>
        <v>21</v>
      </c>
      <c r="J16" s="8">
        <v>9</v>
      </c>
      <c r="K16" s="17">
        <f t="shared" si="2"/>
        <v>-12</v>
      </c>
      <c r="L16" s="29">
        <v>11</v>
      </c>
      <c r="M16" s="29">
        <f t="shared" si="0"/>
        <v>-1</v>
      </c>
      <c r="N16" s="29">
        <v>1</v>
      </c>
      <c r="O16" s="29"/>
      <c r="P16" s="20">
        <f>ROUND(N16*0.7,0)</f>
        <v>1</v>
      </c>
      <c r="Q16" s="14"/>
    </row>
    <row r="17" spans="1:17" s="23" customFormat="1" ht="12.75">
      <c r="A17" s="27">
        <v>16</v>
      </c>
      <c r="B17" s="28" t="s">
        <v>84</v>
      </c>
      <c r="C17" s="16">
        <v>6</v>
      </c>
      <c r="D17" s="16">
        <v>281</v>
      </c>
      <c r="E17" s="8">
        <v>16</v>
      </c>
      <c r="F17" s="29">
        <v>-5</v>
      </c>
      <c r="G17" s="29">
        <v>7</v>
      </c>
      <c r="H17" s="29">
        <v>288</v>
      </c>
      <c r="I17" s="20">
        <f t="shared" si="1"/>
        <v>16</v>
      </c>
      <c r="J17" s="8">
        <v>11</v>
      </c>
      <c r="K17" s="17">
        <f t="shared" si="2"/>
        <v>-5</v>
      </c>
      <c r="L17" s="29">
        <v>3</v>
      </c>
      <c r="M17" s="29">
        <f t="shared" si="0"/>
        <v>-2</v>
      </c>
      <c r="N17" s="29">
        <v>2</v>
      </c>
      <c r="O17" s="29"/>
      <c r="P17" s="20">
        <f>ROUND(N17*0.7,0)</f>
        <v>1</v>
      </c>
      <c r="Q17" s="14"/>
    </row>
    <row r="18" spans="1:17" s="23" customFormat="1" ht="12.75">
      <c r="A18" s="27">
        <v>17</v>
      </c>
      <c r="B18" s="23" t="s">
        <v>20</v>
      </c>
      <c r="C18" s="16"/>
      <c r="D18" s="16">
        <v>414</v>
      </c>
      <c r="E18" s="8">
        <v>23</v>
      </c>
      <c r="F18" s="29">
        <v>-16</v>
      </c>
      <c r="G18" s="29"/>
      <c r="H18" s="29"/>
      <c r="I18" s="20"/>
      <c r="J18" s="8">
        <v>7</v>
      </c>
      <c r="K18" s="17"/>
      <c r="L18" s="29"/>
      <c r="M18" s="29"/>
      <c r="N18" s="29"/>
      <c r="O18" s="29"/>
      <c r="P18" s="20"/>
      <c r="Q18" s="14"/>
    </row>
    <row r="19" spans="1:17" s="23" customFormat="1" ht="12.75">
      <c r="A19" s="27">
        <v>18</v>
      </c>
      <c r="B19" s="28" t="s">
        <v>101</v>
      </c>
      <c r="C19" s="16">
        <v>107</v>
      </c>
      <c r="D19" s="16">
        <v>5318</v>
      </c>
      <c r="E19" s="8">
        <v>292</v>
      </c>
      <c r="F19" s="29">
        <v>-90</v>
      </c>
      <c r="G19" s="29">
        <v>99</v>
      </c>
      <c r="H19" s="29">
        <v>5052</v>
      </c>
      <c r="I19" s="20">
        <f t="shared" si="1"/>
        <v>278</v>
      </c>
      <c r="J19" s="8">
        <v>202</v>
      </c>
      <c r="K19" s="17">
        <f t="shared" si="2"/>
        <v>-76</v>
      </c>
      <c r="L19" s="29">
        <v>84</v>
      </c>
      <c r="M19" s="35">
        <f t="shared" si="0"/>
        <v>8</v>
      </c>
      <c r="N19" s="29">
        <v>7</v>
      </c>
      <c r="O19" s="29"/>
      <c r="P19" s="84">
        <v>0</v>
      </c>
      <c r="Q19" s="14"/>
    </row>
    <row r="20" spans="1:17" s="23" customFormat="1" ht="12.75">
      <c r="A20" s="27">
        <v>19</v>
      </c>
      <c r="B20" s="28" t="s">
        <v>102</v>
      </c>
      <c r="C20" s="16">
        <v>196</v>
      </c>
      <c r="D20" s="16">
        <v>9902</v>
      </c>
      <c r="E20" s="8">
        <v>540</v>
      </c>
      <c r="F20" s="29">
        <v>-193</v>
      </c>
      <c r="G20" s="29">
        <v>204</v>
      </c>
      <c r="H20" s="29">
        <v>10593</v>
      </c>
      <c r="I20" s="20">
        <f t="shared" si="1"/>
        <v>576</v>
      </c>
      <c r="J20" s="8">
        <v>347</v>
      </c>
      <c r="K20" s="17">
        <f t="shared" si="2"/>
        <v>-229</v>
      </c>
      <c r="L20" s="29">
        <v>193</v>
      </c>
      <c r="M20" s="29">
        <f t="shared" si="0"/>
        <v>-36</v>
      </c>
      <c r="N20" s="35">
        <v>41</v>
      </c>
      <c r="O20" s="29">
        <v>3</v>
      </c>
      <c r="P20" s="92">
        <f>ROUND(N20*0.7,0)-O20</f>
        <v>26</v>
      </c>
      <c r="Q20" s="14"/>
    </row>
    <row r="21" spans="1:17" s="23" customFormat="1" ht="12.75">
      <c r="A21" s="27">
        <v>20</v>
      </c>
      <c r="B21" s="28" t="s">
        <v>103</v>
      </c>
      <c r="C21" s="31">
        <v>77</v>
      </c>
      <c r="D21" s="16">
        <v>3344</v>
      </c>
      <c r="E21" s="8">
        <v>191</v>
      </c>
      <c r="F21" s="29">
        <v>-36</v>
      </c>
      <c r="G21" s="29">
        <v>79</v>
      </c>
      <c r="H21" s="29">
        <v>3433</v>
      </c>
      <c r="I21" s="20">
        <f t="shared" si="1"/>
        <v>196</v>
      </c>
      <c r="J21" s="8">
        <v>155</v>
      </c>
      <c r="K21" s="17">
        <f t="shared" si="2"/>
        <v>-41</v>
      </c>
      <c r="L21" s="34">
        <v>37</v>
      </c>
      <c r="M21" s="29">
        <f t="shared" si="0"/>
        <v>-4</v>
      </c>
      <c r="N21" s="35">
        <v>5</v>
      </c>
      <c r="O21" s="29"/>
      <c r="P21" s="20">
        <f aca="true" t="shared" si="4" ref="P21:P28">ROUND(N21*0.7,0)</f>
        <v>4</v>
      </c>
      <c r="Q21" s="14"/>
    </row>
    <row r="22" spans="1:17" s="23" customFormat="1" ht="12.75">
      <c r="A22" s="27">
        <v>21</v>
      </c>
      <c r="B22" s="28" t="s">
        <v>104</v>
      </c>
      <c r="C22" s="31">
        <v>137</v>
      </c>
      <c r="D22" s="16">
        <v>5737</v>
      </c>
      <c r="E22" s="8">
        <v>322</v>
      </c>
      <c r="F22" s="29">
        <v>-83</v>
      </c>
      <c r="G22" s="29">
        <v>138</v>
      </c>
      <c r="H22" s="29">
        <v>5961</v>
      </c>
      <c r="I22" s="20">
        <f t="shared" si="1"/>
        <v>334</v>
      </c>
      <c r="J22" s="8">
        <v>239</v>
      </c>
      <c r="K22" s="17">
        <f t="shared" si="2"/>
        <v>-95</v>
      </c>
      <c r="L22" s="34">
        <v>84</v>
      </c>
      <c r="M22" s="29">
        <f t="shared" si="0"/>
        <v>-11</v>
      </c>
      <c r="N22" s="29">
        <v>4</v>
      </c>
      <c r="O22" s="29"/>
      <c r="P22" s="20">
        <f t="shared" si="4"/>
        <v>3</v>
      </c>
      <c r="Q22" s="14"/>
    </row>
    <row r="23" spans="1:17" s="23" customFormat="1" ht="12.75">
      <c r="A23" s="27">
        <v>22</v>
      </c>
      <c r="B23" s="28" t="s">
        <v>105</v>
      </c>
      <c r="C23" s="31">
        <v>120</v>
      </c>
      <c r="D23" s="16">
        <v>5802</v>
      </c>
      <c r="E23" s="8">
        <v>314</v>
      </c>
      <c r="F23" s="29">
        <v>-110</v>
      </c>
      <c r="G23" s="29">
        <v>121</v>
      </c>
      <c r="H23" s="29">
        <v>5955</v>
      </c>
      <c r="I23" s="20">
        <f t="shared" si="1"/>
        <v>322</v>
      </c>
      <c r="J23" s="8">
        <v>204</v>
      </c>
      <c r="K23" s="17">
        <f t="shared" si="2"/>
        <v>-118</v>
      </c>
      <c r="L23" s="34">
        <v>107</v>
      </c>
      <c r="M23" s="29">
        <f t="shared" si="0"/>
        <v>-11</v>
      </c>
      <c r="N23" s="29">
        <v>10</v>
      </c>
      <c r="O23" s="29"/>
      <c r="P23" s="20">
        <f t="shared" si="4"/>
        <v>7</v>
      </c>
      <c r="Q23" s="14"/>
    </row>
    <row r="24" spans="1:17" s="23" customFormat="1" ht="12.75">
      <c r="A24" s="27">
        <v>23</v>
      </c>
      <c r="B24" s="28" t="s">
        <v>106</v>
      </c>
      <c r="C24" s="31">
        <v>80</v>
      </c>
      <c r="D24" s="16">
        <v>3910</v>
      </c>
      <c r="E24" s="8">
        <v>216</v>
      </c>
      <c r="F24" s="29">
        <v>-88</v>
      </c>
      <c r="G24" s="29">
        <v>81</v>
      </c>
      <c r="H24" s="29">
        <v>4002</v>
      </c>
      <c r="I24" s="20">
        <f t="shared" si="1"/>
        <v>221</v>
      </c>
      <c r="J24" s="8">
        <v>128</v>
      </c>
      <c r="K24" s="17">
        <f t="shared" si="2"/>
        <v>-93</v>
      </c>
      <c r="L24" s="34">
        <v>77</v>
      </c>
      <c r="M24" s="29">
        <f t="shared" si="0"/>
        <v>-16</v>
      </c>
      <c r="N24" s="29">
        <v>10</v>
      </c>
      <c r="O24" s="29"/>
      <c r="P24" s="20">
        <f t="shared" si="4"/>
        <v>7</v>
      </c>
      <c r="Q24" s="14"/>
    </row>
    <row r="25" spans="1:17" s="23" customFormat="1" ht="12.75">
      <c r="A25" s="27">
        <v>24</v>
      </c>
      <c r="B25" s="28" t="s">
        <v>107</v>
      </c>
      <c r="C25" s="31">
        <v>391</v>
      </c>
      <c r="D25" s="16">
        <v>19487</v>
      </c>
      <c r="E25" s="8">
        <v>1051</v>
      </c>
      <c r="F25" s="29">
        <v>-501</v>
      </c>
      <c r="G25" s="29">
        <v>396</v>
      </c>
      <c r="H25" s="29">
        <v>20106</v>
      </c>
      <c r="I25" s="20">
        <f t="shared" si="1"/>
        <v>1084</v>
      </c>
      <c r="J25" s="8">
        <v>550</v>
      </c>
      <c r="K25" s="17">
        <f t="shared" si="2"/>
        <v>-534</v>
      </c>
      <c r="L25" s="34">
        <v>446</v>
      </c>
      <c r="M25" s="29">
        <f t="shared" si="0"/>
        <v>-88</v>
      </c>
      <c r="N25" s="29">
        <v>33</v>
      </c>
      <c r="O25" s="29"/>
      <c r="P25" s="20">
        <f t="shared" si="4"/>
        <v>23</v>
      </c>
      <c r="Q25" s="14"/>
    </row>
    <row r="26" spans="1:17" s="23" customFormat="1" ht="12.75">
      <c r="A26" s="27">
        <v>25</v>
      </c>
      <c r="B26" s="28" t="s">
        <v>108</v>
      </c>
      <c r="C26" s="31">
        <v>229</v>
      </c>
      <c r="D26" s="16">
        <v>12593</v>
      </c>
      <c r="E26" s="8">
        <v>684</v>
      </c>
      <c r="F26" s="29">
        <v>-256</v>
      </c>
      <c r="G26" s="29">
        <v>243</v>
      </c>
      <c r="H26" s="29">
        <v>12792</v>
      </c>
      <c r="I26" s="20">
        <f t="shared" si="1"/>
        <v>694</v>
      </c>
      <c r="J26" s="8">
        <v>428</v>
      </c>
      <c r="K26" s="17">
        <f t="shared" si="2"/>
        <v>-266</v>
      </c>
      <c r="L26" s="34">
        <v>230</v>
      </c>
      <c r="M26" s="29">
        <f t="shared" si="0"/>
        <v>-36</v>
      </c>
      <c r="N26" s="29">
        <v>31</v>
      </c>
      <c r="O26" s="29"/>
      <c r="P26" s="20">
        <f t="shared" si="4"/>
        <v>22</v>
      </c>
      <c r="Q26" s="14"/>
    </row>
    <row r="27" spans="1:17" s="23" customFormat="1" ht="12.75">
      <c r="A27" s="27">
        <v>26</v>
      </c>
      <c r="B27" s="28" t="s">
        <v>109</v>
      </c>
      <c r="C27" s="31">
        <v>36</v>
      </c>
      <c r="D27" s="16">
        <v>1680</v>
      </c>
      <c r="E27" s="8">
        <v>94</v>
      </c>
      <c r="F27" s="29">
        <v>-31</v>
      </c>
      <c r="G27" s="29">
        <v>38</v>
      </c>
      <c r="H27" s="29">
        <v>1800</v>
      </c>
      <c r="I27" s="20">
        <f t="shared" si="1"/>
        <v>100</v>
      </c>
      <c r="J27" s="8">
        <v>63</v>
      </c>
      <c r="K27" s="17">
        <f t="shared" si="2"/>
        <v>-37</v>
      </c>
      <c r="L27" s="34">
        <v>19</v>
      </c>
      <c r="M27" s="29">
        <f t="shared" si="0"/>
        <v>-18</v>
      </c>
      <c r="N27" s="29">
        <v>10</v>
      </c>
      <c r="O27" s="29"/>
      <c r="P27" s="20">
        <f t="shared" si="4"/>
        <v>7</v>
      </c>
      <c r="Q27" s="14"/>
    </row>
    <row r="28" spans="1:17" s="23" customFormat="1" ht="12.75">
      <c r="A28" s="27">
        <v>27</v>
      </c>
      <c r="B28" s="28" t="s">
        <v>110</v>
      </c>
      <c r="C28" s="31">
        <v>192</v>
      </c>
      <c r="D28" s="16">
        <v>8201</v>
      </c>
      <c r="E28" s="8">
        <v>466</v>
      </c>
      <c r="F28" s="29">
        <v>-153</v>
      </c>
      <c r="G28" s="29">
        <v>192</v>
      </c>
      <c r="H28" s="29">
        <v>8507</v>
      </c>
      <c r="I28" s="20">
        <f t="shared" si="1"/>
        <v>482</v>
      </c>
      <c r="J28" s="8">
        <v>313</v>
      </c>
      <c r="K28" s="17">
        <f t="shared" si="2"/>
        <v>-169</v>
      </c>
      <c r="L28" s="34">
        <v>125</v>
      </c>
      <c r="M28" s="29">
        <f t="shared" si="0"/>
        <v>-44</v>
      </c>
      <c r="N28" s="29">
        <v>23</v>
      </c>
      <c r="O28" s="29"/>
      <c r="P28" s="20">
        <f t="shared" si="4"/>
        <v>16</v>
      </c>
      <c r="Q28" s="14"/>
    </row>
    <row r="29" spans="1:17" s="23" customFormat="1" ht="12.75">
      <c r="A29" s="27">
        <v>28</v>
      </c>
      <c r="B29" s="28" t="s">
        <v>111</v>
      </c>
      <c r="C29" s="31">
        <v>174</v>
      </c>
      <c r="D29" s="16">
        <v>7417</v>
      </c>
      <c r="E29" s="8">
        <v>407</v>
      </c>
      <c r="F29" s="29">
        <v>-150</v>
      </c>
      <c r="G29" s="29">
        <v>173</v>
      </c>
      <c r="H29" s="29">
        <v>7789</v>
      </c>
      <c r="I29" s="20">
        <f t="shared" si="1"/>
        <v>427</v>
      </c>
      <c r="J29" s="8">
        <v>257</v>
      </c>
      <c r="K29" s="17">
        <f t="shared" si="2"/>
        <v>-170</v>
      </c>
      <c r="L29" s="29">
        <v>152</v>
      </c>
      <c r="M29" s="29">
        <f t="shared" si="0"/>
        <v>-18</v>
      </c>
      <c r="N29" s="35">
        <v>27</v>
      </c>
      <c r="O29" s="29"/>
      <c r="P29" s="84">
        <v>18</v>
      </c>
      <c r="Q29" s="14"/>
    </row>
    <row r="30" spans="1:17" s="23" customFormat="1" ht="12.75">
      <c r="A30" s="27">
        <v>29</v>
      </c>
      <c r="B30" s="28" t="s">
        <v>112</v>
      </c>
      <c r="C30" s="31">
        <v>360</v>
      </c>
      <c r="D30" s="16">
        <v>16158</v>
      </c>
      <c r="E30" s="8">
        <v>885</v>
      </c>
      <c r="F30" s="29">
        <v>-316</v>
      </c>
      <c r="G30" s="29">
        <v>362</v>
      </c>
      <c r="H30" s="29">
        <v>16898</v>
      </c>
      <c r="I30" s="20">
        <f t="shared" si="1"/>
        <v>924</v>
      </c>
      <c r="J30" s="8">
        <v>569</v>
      </c>
      <c r="K30" s="17">
        <f t="shared" si="2"/>
        <v>-355</v>
      </c>
      <c r="L30" s="34">
        <v>270</v>
      </c>
      <c r="M30" s="29">
        <f t="shared" si="0"/>
        <v>-85</v>
      </c>
      <c r="N30" s="29">
        <v>50</v>
      </c>
      <c r="O30" s="29"/>
      <c r="P30" s="20">
        <f>ROUND(N30*0.7,0)</f>
        <v>35</v>
      </c>
      <c r="Q30" s="14"/>
    </row>
    <row r="31" spans="1:17" s="23" customFormat="1" ht="12.75">
      <c r="A31" s="27">
        <v>30</v>
      </c>
      <c r="B31" s="28" t="s">
        <v>113</v>
      </c>
      <c r="C31" s="16">
        <v>309</v>
      </c>
      <c r="D31" s="16">
        <v>13114</v>
      </c>
      <c r="E31" s="8">
        <v>741</v>
      </c>
      <c r="F31" s="29">
        <v>-183</v>
      </c>
      <c r="G31" s="29">
        <v>305</v>
      </c>
      <c r="H31" s="29">
        <v>13213</v>
      </c>
      <c r="I31" s="20">
        <f t="shared" si="1"/>
        <v>746</v>
      </c>
      <c r="J31" s="8">
        <v>558</v>
      </c>
      <c r="K31" s="17">
        <f t="shared" si="2"/>
        <v>-188</v>
      </c>
      <c r="L31" s="29">
        <v>259</v>
      </c>
      <c r="M31" s="35">
        <f t="shared" si="0"/>
        <v>71</v>
      </c>
      <c r="N31" s="29"/>
      <c r="O31" s="29"/>
      <c r="P31" s="20"/>
      <c r="Q31" s="14"/>
    </row>
    <row r="32" spans="1:17" s="23" customFormat="1" ht="12.75">
      <c r="A32" s="27">
        <v>31</v>
      </c>
      <c r="B32" s="28" t="s">
        <v>114</v>
      </c>
      <c r="C32" s="31">
        <v>205</v>
      </c>
      <c r="D32" s="16">
        <v>8311</v>
      </c>
      <c r="E32" s="8">
        <v>481</v>
      </c>
      <c r="F32" s="29">
        <v>-162</v>
      </c>
      <c r="G32" s="29">
        <v>194</v>
      </c>
      <c r="H32" s="29">
        <v>8470</v>
      </c>
      <c r="I32" s="20">
        <f t="shared" si="1"/>
        <v>489</v>
      </c>
      <c r="J32" s="8">
        <v>319</v>
      </c>
      <c r="K32" s="17">
        <f t="shared" si="2"/>
        <v>-170</v>
      </c>
      <c r="L32" s="34">
        <v>160</v>
      </c>
      <c r="M32" s="29">
        <f t="shared" si="0"/>
        <v>-10</v>
      </c>
      <c r="N32" s="29">
        <v>9</v>
      </c>
      <c r="O32" s="29"/>
      <c r="P32" s="20">
        <f>ROUND(N32*0.7,0)</f>
        <v>6</v>
      </c>
      <c r="Q32" s="14"/>
    </row>
    <row r="33" spans="1:17" s="23" customFormat="1" ht="12.75">
      <c r="A33" s="27">
        <v>32</v>
      </c>
      <c r="B33" s="28" t="s">
        <v>115</v>
      </c>
      <c r="C33" s="16">
        <v>231</v>
      </c>
      <c r="D33" s="16">
        <v>9809</v>
      </c>
      <c r="E33" s="8">
        <v>548</v>
      </c>
      <c r="F33" s="29">
        <v>-195</v>
      </c>
      <c r="G33" s="29">
        <v>230</v>
      </c>
      <c r="H33" s="29">
        <v>10232</v>
      </c>
      <c r="I33" s="20">
        <f t="shared" si="1"/>
        <v>570</v>
      </c>
      <c r="J33" s="8">
        <v>353</v>
      </c>
      <c r="K33" s="17">
        <f t="shared" si="2"/>
        <v>-217</v>
      </c>
      <c r="L33" s="34">
        <v>178</v>
      </c>
      <c r="M33" s="29">
        <f t="shared" si="0"/>
        <v>-39</v>
      </c>
      <c r="N33" s="29">
        <v>15</v>
      </c>
      <c r="O33" s="29"/>
      <c r="P33" s="20">
        <f>ROUND(N33*0.7,0)</f>
        <v>11</v>
      </c>
      <c r="Q33" s="14"/>
    </row>
    <row r="34" spans="1:17" s="23" customFormat="1" ht="12.75">
      <c r="A34" s="27">
        <v>33</v>
      </c>
      <c r="B34" s="28" t="s">
        <v>116</v>
      </c>
      <c r="C34" s="16">
        <v>134</v>
      </c>
      <c r="D34" s="16">
        <v>5714</v>
      </c>
      <c r="E34" s="8">
        <v>327</v>
      </c>
      <c r="F34" s="29">
        <v>-73</v>
      </c>
      <c r="G34" s="29">
        <v>121</v>
      </c>
      <c r="H34" s="29">
        <v>5988</v>
      </c>
      <c r="I34" s="20">
        <f t="shared" si="1"/>
        <v>341</v>
      </c>
      <c r="J34" s="8">
        <v>254</v>
      </c>
      <c r="K34" s="17">
        <f t="shared" si="2"/>
        <v>-87</v>
      </c>
      <c r="L34" s="29">
        <v>72</v>
      </c>
      <c r="M34" s="29">
        <f t="shared" si="0"/>
        <v>-15</v>
      </c>
      <c r="N34" s="35">
        <v>16</v>
      </c>
      <c r="O34" s="29"/>
      <c r="P34" s="20">
        <f>ROUND(N34*0.7,0)</f>
        <v>11</v>
      </c>
      <c r="Q34" s="14"/>
    </row>
    <row r="35" spans="1:17" s="23" customFormat="1" ht="12.75">
      <c r="A35" s="27">
        <v>34</v>
      </c>
      <c r="B35" s="28" t="s">
        <v>117</v>
      </c>
      <c r="C35" s="16">
        <v>155</v>
      </c>
      <c r="D35" s="16">
        <v>6576</v>
      </c>
      <c r="E35" s="8">
        <v>376</v>
      </c>
      <c r="F35" s="29">
        <v>-99</v>
      </c>
      <c r="G35" s="29">
        <v>154</v>
      </c>
      <c r="H35" s="29">
        <v>6800</v>
      </c>
      <c r="I35" s="20">
        <f t="shared" si="1"/>
        <v>388</v>
      </c>
      <c r="J35" s="8">
        <v>277</v>
      </c>
      <c r="K35" s="17">
        <f t="shared" si="2"/>
        <v>-111</v>
      </c>
      <c r="L35" s="34">
        <v>108</v>
      </c>
      <c r="M35" s="29">
        <f t="shared" si="0"/>
        <v>-3</v>
      </c>
      <c r="N35" s="29"/>
      <c r="O35" s="29"/>
      <c r="P35" s="20"/>
      <c r="Q35" s="14"/>
    </row>
    <row r="36" spans="1:17" s="23" customFormat="1" ht="12.75">
      <c r="A36" s="27">
        <v>35</v>
      </c>
      <c r="B36" s="28" t="s">
        <v>118</v>
      </c>
      <c r="C36" s="16">
        <v>152</v>
      </c>
      <c r="D36" s="16">
        <v>6860</v>
      </c>
      <c r="E36" s="8">
        <v>376</v>
      </c>
      <c r="F36" s="29">
        <v>-147</v>
      </c>
      <c r="G36" s="29">
        <v>152</v>
      </c>
      <c r="H36" s="29">
        <v>7284</v>
      </c>
      <c r="I36" s="20">
        <f t="shared" si="1"/>
        <v>398</v>
      </c>
      <c r="J36" s="8">
        <v>229</v>
      </c>
      <c r="K36" s="17">
        <f t="shared" si="2"/>
        <v>-169</v>
      </c>
      <c r="L36" s="29">
        <v>141</v>
      </c>
      <c r="M36" s="29">
        <f t="shared" si="0"/>
        <v>-28</v>
      </c>
      <c r="N36" s="29">
        <v>25</v>
      </c>
      <c r="O36" s="29"/>
      <c r="P36" s="20">
        <f>ROUND(N36*0.7,0)</f>
        <v>18</v>
      </c>
      <c r="Q36" s="14"/>
    </row>
    <row r="37" spans="1:17" ht="12">
      <c r="A37" s="32"/>
      <c r="B37" s="33" t="s">
        <v>21</v>
      </c>
      <c r="C37" s="33">
        <f>SUM(C2:C36)</f>
        <v>3941</v>
      </c>
      <c r="D37" s="33">
        <f aca="true" t="shared" si="5" ref="D37:P37">SUM(D2:D36)</f>
        <v>182867</v>
      </c>
      <c r="E37" s="33">
        <f t="shared" si="5"/>
        <v>10103</v>
      </c>
      <c r="F37" s="33">
        <f t="shared" si="5"/>
        <v>-3519</v>
      </c>
      <c r="G37" s="33">
        <f t="shared" si="5"/>
        <v>4025</v>
      </c>
      <c r="H37" s="33">
        <f t="shared" si="5"/>
        <v>192055</v>
      </c>
      <c r="I37" s="33">
        <f t="shared" si="5"/>
        <v>10582</v>
      </c>
      <c r="J37" s="33">
        <f t="shared" si="5"/>
        <v>6584</v>
      </c>
      <c r="K37" s="33">
        <f t="shared" si="5"/>
        <v>-4005</v>
      </c>
      <c r="L37" s="33">
        <f t="shared" si="5"/>
        <v>3274</v>
      </c>
      <c r="M37" s="33">
        <f t="shared" si="5"/>
        <v>-731</v>
      </c>
      <c r="N37" s="33">
        <f t="shared" si="5"/>
        <v>641</v>
      </c>
      <c r="O37" s="33"/>
      <c r="P37" s="33">
        <f t="shared" si="5"/>
        <v>366</v>
      </c>
      <c r="Q37" s="33"/>
    </row>
    <row r="38" spans="5:16" ht="12">
      <c r="E38" s="25"/>
      <c r="F38" s="24"/>
      <c r="H38" s="24"/>
      <c r="J38" s="24"/>
      <c r="L38" s="24"/>
      <c r="N38" s="24"/>
      <c r="O38" s="24"/>
      <c r="P38" s="26"/>
    </row>
    <row r="39" spans="5:16" ht="12">
      <c r="E39" s="25"/>
      <c r="F39" s="24"/>
      <c r="H39" s="24"/>
      <c r="J39" s="24"/>
      <c r="L39" s="24"/>
      <c r="N39" s="24"/>
      <c r="O39" s="24"/>
      <c r="P39" s="26"/>
    </row>
    <row r="40" spans="5:16" ht="12">
      <c r="E40" s="25"/>
      <c r="F40" s="24"/>
      <c r="H40" s="24"/>
      <c r="J40" s="24"/>
      <c r="L40" s="24"/>
      <c r="N40" s="24"/>
      <c r="O40" s="24"/>
      <c r="P40" s="26"/>
    </row>
    <row r="41" spans="5:16" ht="12">
      <c r="E41" s="25"/>
      <c r="F41" s="24"/>
      <c r="H41" s="24"/>
      <c r="J41" s="24"/>
      <c r="L41" s="24"/>
      <c r="N41" s="24"/>
      <c r="O41" s="24"/>
      <c r="P41" s="26"/>
    </row>
    <row r="42" spans="5:16" ht="12">
      <c r="E42" s="25"/>
      <c r="F42" s="24"/>
      <c r="H42" s="24"/>
      <c r="J42" s="24"/>
      <c r="L42" s="24"/>
      <c r="N42" s="24"/>
      <c r="O42" s="24"/>
      <c r="P42" s="26"/>
    </row>
    <row r="43" spans="5:16" ht="12">
      <c r="E43" s="25"/>
      <c r="F43" s="24"/>
      <c r="H43" s="24"/>
      <c r="J43" s="24"/>
      <c r="L43" s="24"/>
      <c r="N43" s="24"/>
      <c r="O43" s="24"/>
      <c r="P43" s="26"/>
    </row>
    <row r="44" spans="5:16" ht="12">
      <c r="E44" s="25"/>
      <c r="F44" s="24"/>
      <c r="H44" s="24"/>
      <c r="J44" s="24"/>
      <c r="L44" s="24"/>
      <c r="N44" s="24"/>
      <c r="O44" s="24"/>
      <c r="P44" s="26"/>
    </row>
    <row r="45" spans="5:16" ht="12">
      <c r="E45" s="25"/>
      <c r="F45" s="24"/>
      <c r="H45" s="24"/>
      <c r="J45" s="24"/>
      <c r="L45" s="24"/>
      <c r="N45" s="24"/>
      <c r="O45" s="24"/>
      <c r="P45" s="26"/>
    </row>
    <row r="46" spans="5:16" ht="12">
      <c r="E46" s="25"/>
      <c r="F46" s="24"/>
      <c r="H46" s="24"/>
      <c r="J46" s="24"/>
      <c r="L46" s="24"/>
      <c r="N46" s="24"/>
      <c r="O46" s="24"/>
      <c r="P46" s="26"/>
    </row>
    <row r="47" spans="5:16" ht="12">
      <c r="E47" s="25"/>
      <c r="F47" s="24"/>
      <c r="H47" s="24"/>
      <c r="J47" s="24"/>
      <c r="L47" s="24"/>
      <c r="N47" s="24"/>
      <c r="O47" s="24"/>
      <c r="P47" s="26"/>
    </row>
    <row r="48" spans="5:16" ht="12">
      <c r="E48" s="25"/>
      <c r="F48" s="24"/>
      <c r="H48" s="24"/>
      <c r="J48" s="24"/>
      <c r="L48" s="24"/>
      <c r="N48" s="24"/>
      <c r="O48" s="24"/>
      <c r="P48" s="26"/>
    </row>
    <row r="49" spans="5:16" ht="12">
      <c r="E49" s="25"/>
      <c r="F49" s="24"/>
      <c r="H49" s="24"/>
      <c r="J49" s="24"/>
      <c r="L49" s="24"/>
      <c r="N49" s="24"/>
      <c r="O49" s="24"/>
      <c r="P49" s="26"/>
    </row>
    <row r="50" spans="5:17" ht="12">
      <c r="E50" s="25"/>
      <c r="F50" s="24"/>
      <c r="H50" s="24"/>
      <c r="J50" s="24"/>
      <c r="L50" s="24"/>
      <c r="N50" s="24"/>
      <c r="O50" s="24"/>
      <c r="P50" s="24"/>
      <c r="Q50" s="26"/>
    </row>
    <row r="51" spans="5:17" ht="12">
      <c r="E51" s="25"/>
      <c r="F51" s="24"/>
      <c r="H51" s="24"/>
      <c r="J51" s="24"/>
      <c r="L51" s="24"/>
      <c r="N51" s="24"/>
      <c r="O51" s="24"/>
      <c r="P51" s="24"/>
      <c r="Q51" s="26"/>
    </row>
    <row r="52" spans="5:17" ht="12">
      <c r="E52" s="25"/>
      <c r="F52" s="24"/>
      <c r="H52" s="24"/>
      <c r="J52" s="24"/>
      <c r="L52" s="24"/>
      <c r="N52" s="24"/>
      <c r="O52" s="24"/>
      <c r="P52" s="24"/>
      <c r="Q52" s="26"/>
    </row>
    <row r="53" spans="5:17" ht="12">
      <c r="E53" s="25"/>
      <c r="F53" s="24"/>
      <c r="H53" s="24"/>
      <c r="J53" s="24"/>
      <c r="L53" s="24"/>
      <c r="N53" s="24"/>
      <c r="O53" s="24"/>
      <c r="P53" s="24"/>
      <c r="Q53" s="26"/>
    </row>
    <row r="54" spans="5:17" ht="12">
      <c r="E54" s="25"/>
      <c r="F54" s="24"/>
      <c r="H54" s="24"/>
      <c r="J54" s="24"/>
      <c r="L54" s="24"/>
      <c r="N54" s="24"/>
      <c r="O54" s="24"/>
      <c r="P54" s="24"/>
      <c r="Q54" s="26"/>
    </row>
    <row r="55" spans="5:17" ht="12">
      <c r="E55" s="25"/>
      <c r="F55" s="24"/>
      <c r="H55" s="24"/>
      <c r="J55" s="24"/>
      <c r="L55" s="24"/>
      <c r="N55" s="24"/>
      <c r="O55" s="24"/>
      <c r="P55" s="24"/>
      <c r="Q55" s="26"/>
    </row>
    <row r="56" spans="5:17" ht="12">
      <c r="E56" s="25"/>
      <c r="F56" s="24"/>
      <c r="H56" s="24"/>
      <c r="J56" s="24"/>
      <c r="L56" s="24"/>
      <c r="N56" s="24"/>
      <c r="O56" s="24"/>
      <c r="P56" s="24"/>
      <c r="Q56" s="26"/>
    </row>
    <row r="57" spans="5:17" ht="12">
      <c r="E57" s="25"/>
      <c r="F57" s="24"/>
      <c r="H57" s="24"/>
      <c r="J57" s="24"/>
      <c r="L57" s="24"/>
      <c r="N57" s="24"/>
      <c r="O57" s="24"/>
      <c r="P57" s="24"/>
      <c r="Q57" s="26"/>
    </row>
    <row r="58" spans="5:17" ht="12">
      <c r="E58" s="25"/>
      <c r="F58" s="24"/>
      <c r="H58" s="24"/>
      <c r="J58" s="24"/>
      <c r="L58" s="24"/>
      <c r="N58" s="24"/>
      <c r="O58" s="24"/>
      <c r="P58" s="24"/>
      <c r="Q58" s="26"/>
    </row>
    <row r="59" spans="5:17" ht="12">
      <c r="E59" s="25"/>
      <c r="F59" s="24"/>
      <c r="H59" s="24"/>
      <c r="J59" s="24"/>
      <c r="L59" s="24"/>
      <c r="N59" s="24"/>
      <c r="O59" s="24"/>
      <c r="P59" s="24"/>
      <c r="Q59" s="26"/>
    </row>
    <row r="60" spans="5:17" ht="12">
      <c r="E60" s="25"/>
      <c r="F60" s="24"/>
      <c r="H60" s="24"/>
      <c r="J60" s="24"/>
      <c r="L60" s="24"/>
      <c r="N60" s="24"/>
      <c r="O60" s="24"/>
      <c r="P60" s="24"/>
      <c r="Q60" s="26"/>
    </row>
    <row r="61" spans="5:17" ht="12">
      <c r="E61" s="25"/>
      <c r="F61" s="24"/>
      <c r="H61" s="24"/>
      <c r="J61" s="24"/>
      <c r="L61" s="24"/>
      <c r="N61" s="24"/>
      <c r="O61" s="24"/>
      <c r="P61" s="24"/>
      <c r="Q61" s="26"/>
    </row>
    <row r="62" spans="5:17" ht="12">
      <c r="E62" s="25"/>
      <c r="F62" s="24"/>
      <c r="H62" s="24"/>
      <c r="J62" s="24"/>
      <c r="L62" s="24"/>
      <c r="N62" s="24"/>
      <c r="O62" s="24"/>
      <c r="P62" s="24"/>
      <c r="Q62" s="26"/>
    </row>
    <row r="63" spans="5:17" ht="12">
      <c r="E63" s="25"/>
      <c r="F63" s="24"/>
      <c r="H63" s="24"/>
      <c r="J63" s="24"/>
      <c r="L63" s="24"/>
      <c r="N63" s="24"/>
      <c r="O63" s="24"/>
      <c r="P63" s="24"/>
      <c r="Q63" s="26"/>
    </row>
    <row r="64" spans="5:17" ht="12">
      <c r="E64" s="25"/>
      <c r="F64" s="24"/>
      <c r="H64" s="24"/>
      <c r="J64" s="24"/>
      <c r="L64" s="24"/>
      <c r="N64" s="24"/>
      <c r="O64" s="24"/>
      <c r="P64" s="24"/>
      <c r="Q64" s="26"/>
    </row>
    <row r="65" spans="5:17" ht="12">
      <c r="E65" s="25"/>
      <c r="F65" s="24"/>
      <c r="H65" s="24"/>
      <c r="J65" s="24"/>
      <c r="L65" s="24"/>
      <c r="N65" s="24"/>
      <c r="O65" s="24"/>
      <c r="P65" s="24"/>
      <c r="Q65" s="26"/>
    </row>
    <row r="66" spans="5:17" ht="12">
      <c r="E66" s="25"/>
      <c r="F66" s="24"/>
      <c r="H66" s="24"/>
      <c r="J66" s="24"/>
      <c r="L66" s="24"/>
      <c r="N66" s="24"/>
      <c r="O66" s="24"/>
      <c r="P66" s="24"/>
      <c r="Q6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zoomScaleSheetLayoutView="10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6" sqref="T6"/>
    </sheetView>
  </sheetViews>
  <sheetFormatPr defaultColWidth="9.00390625" defaultRowHeight="13.5"/>
  <cols>
    <col min="1" max="1" width="7.75390625" style="3" customWidth="1"/>
    <col min="2" max="2" width="13.375" style="4" customWidth="1"/>
    <col min="3" max="3" width="8.625" style="4" customWidth="1"/>
    <col min="4" max="10" width="8.625" style="3" customWidth="1"/>
    <col min="11" max="11" width="8.625" style="5" customWidth="1"/>
    <col min="12" max="17" width="8.625" style="3" customWidth="1"/>
    <col min="18" max="16384" width="9.00390625" style="3" customWidth="1"/>
  </cols>
  <sheetData>
    <row r="1" spans="1:17" s="1" customFormat="1" ht="42.75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130</v>
      </c>
      <c r="F1" s="7" t="s">
        <v>131</v>
      </c>
      <c r="G1" s="7" t="s">
        <v>6</v>
      </c>
      <c r="H1" s="7" t="s">
        <v>7</v>
      </c>
      <c r="I1" s="7" t="s">
        <v>132</v>
      </c>
      <c r="J1" s="7" t="s">
        <v>133</v>
      </c>
      <c r="K1" s="7" t="s">
        <v>134</v>
      </c>
      <c r="L1" s="7" t="s">
        <v>11</v>
      </c>
      <c r="M1" s="7" t="s">
        <v>12</v>
      </c>
      <c r="N1" s="7" t="s">
        <v>13</v>
      </c>
      <c r="O1" s="7" t="s">
        <v>142</v>
      </c>
      <c r="P1" s="7" t="s">
        <v>15</v>
      </c>
      <c r="Q1" s="7" t="s">
        <v>14</v>
      </c>
    </row>
    <row r="2" spans="1:17" ht="12">
      <c r="A2" s="8">
        <v>1</v>
      </c>
      <c r="B2" s="9" t="s">
        <v>119</v>
      </c>
      <c r="C2" s="10">
        <v>1351</v>
      </c>
      <c r="D2" s="10">
        <v>39</v>
      </c>
      <c r="E2" s="11">
        <v>107.5</v>
      </c>
      <c r="F2" s="72">
        <v>-39.5</v>
      </c>
      <c r="G2" s="12">
        <v>47</v>
      </c>
      <c r="H2" s="12">
        <v>1645</v>
      </c>
      <c r="I2" s="87">
        <f>G2*2.5+5+5</f>
        <v>127.5</v>
      </c>
      <c r="J2" s="10">
        <v>68</v>
      </c>
      <c r="K2" s="17">
        <f>J2-I2</f>
        <v>-59.5</v>
      </c>
      <c r="L2" s="12">
        <v>29</v>
      </c>
      <c r="M2" s="85">
        <f aca="true" t="shared" si="0" ref="M2:M30">K2+L2</f>
        <v>-30.5</v>
      </c>
      <c r="N2" s="12">
        <v>20</v>
      </c>
      <c r="O2" s="12">
        <v>4</v>
      </c>
      <c r="P2" s="92">
        <f>ROUND(N2*0.7,0)-O2</f>
        <v>10</v>
      </c>
      <c r="Q2" s="19"/>
    </row>
    <row r="3" spans="1:17" ht="12">
      <c r="A3" s="8">
        <v>2</v>
      </c>
      <c r="B3" s="9" t="s">
        <v>120</v>
      </c>
      <c r="C3" s="10">
        <v>852</v>
      </c>
      <c r="D3" s="10">
        <v>25</v>
      </c>
      <c r="E3" s="11">
        <v>67.5</v>
      </c>
      <c r="F3" s="72">
        <v>-31.5</v>
      </c>
      <c r="G3" s="17">
        <v>30</v>
      </c>
      <c r="H3" s="17">
        <v>980</v>
      </c>
      <c r="I3" s="87">
        <f>G3*2.5+5</f>
        <v>80</v>
      </c>
      <c r="J3" s="10">
        <v>36</v>
      </c>
      <c r="K3" s="17">
        <f aca="true" t="shared" si="1" ref="K3:K30">J3-I3</f>
        <v>-44</v>
      </c>
      <c r="L3" s="12">
        <v>26</v>
      </c>
      <c r="M3" s="85">
        <f t="shared" si="0"/>
        <v>-18</v>
      </c>
      <c r="N3" s="12">
        <v>14</v>
      </c>
      <c r="O3" s="12">
        <v>3</v>
      </c>
      <c r="P3" s="92">
        <f aca="true" t="shared" si="2" ref="P3:P14">ROUND(N3*0.7,0)-O3</f>
        <v>7</v>
      </c>
      <c r="Q3" s="19"/>
    </row>
    <row r="4" spans="1:17" ht="12">
      <c r="A4" s="8">
        <v>3</v>
      </c>
      <c r="B4" s="9" t="s">
        <v>121</v>
      </c>
      <c r="C4" s="10">
        <v>1313</v>
      </c>
      <c r="D4" s="10">
        <v>39</v>
      </c>
      <c r="E4" s="11">
        <v>115.5</v>
      </c>
      <c r="F4" s="72">
        <v>-50.5</v>
      </c>
      <c r="G4" s="17">
        <v>39</v>
      </c>
      <c r="H4" s="17">
        <v>1313</v>
      </c>
      <c r="I4" s="87">
        <f>G4*2.5+5+5+4+4</f>
        <v>115.5</v>
      </c>
      <c r="J4" s="10">
        <v>65</v>
      </c>
      <c r="K4" s="17">
        <f t="shared" si="1"/>
        <v>-50.5</v>
      </c>
      <c r="L4" s="12">
        <v>35</v>
      </c>
      <c r="M4" s="85">
        <f t="shared" si="0"/>
        <v>-15.5</v>
      </c>
      <c r="N4" s="12">
        <v>13</v>
      </c>
      <c r="O4" s="12">
        <v>3</v>
      </c>
      <c r="P4" s="92">
        <f t="shared" si="2"/>
        <v>6</v>
      </c>
      <c r="Q4" s="19"/>
    </row>
    <row r="5" spans="1:17" ht="12">
      <c r="A5" s="8">
        <v>4</v>
      </c>
      <c r="B5" s="9" t="s">
        <v>122</v>
      </c>
      <c r="C5" s="10">
        <v>364</v>
      </c>
      <c r="D5" s="10">
        <v>12</v>
      </c>
      <c r="E5" s="11">
        <v>35</v>
      </c>
      <c r="F5" s="88">
        <v>-16</v>
      </c>
      <c r="G5" s="17">
        <v>14</v>
      </c>
      <c r="H5" s="17">
        <v>427</v>
      </c>
      <c r="I5" s="87">
        <f>G5*2.5+5</f>
        <v>40</v>
      </c>
      <c r="J5" s="89">
        <v>19</v>
      </c>
      <c r="K5" s="17">
        <f t="shared" si="1"/>
        <v>-21</v>
      </c>
      <c r="L5" s="12">
        <v>7</v>
      </c>
      <c r="M5" s="85">
        <f t="shared" si="0"/>
        <v>-14</v>
      </c>
      <c r="N5" s="12">
        <v>9</v>
      </c>
      <c r="O5" s="12">
        <v>1</v>
      </c>
      <c r="P5" s="92">
        <f t="shared" si="2"/>
        <v>5</v>
      </c>
      <c r="Q5" s="19"/>
    </row>
    <row r="6" spans="1:17" ht="12">
      <c r="A6" s="8">
        <v>5</v>
      </c>
      <c r="B6" s="9" t="s">
        <v>123</v>
      </c>
      <c r="C6" s="10">
        <v>120</v>
      </c>
      <c r="D6" s="10">
        <v>3</v>
      </c>
      <c r="E6" s="11">
        <v>10</v>
      </c>
      <c r="F6" s="72">
        <v>-7</v>
      </c>
      <c r="G6" s="17">
        <v>8</v>
      </c>
      <c r="H6" s="17">
        <v>150</v>
      </c>
      <c r="I6" s="87">
        <f>G6*2.5</f>
        <v>20</v>
      </c>
      <c r="J6" s="10">
        <v>3</v>
      </c>
      <c r="K6" s="17">
        <f t="shared" si="1"/>
        <v>-17</v>
      </c>
      <c r="L6" s="12">
        <v>5</v>
      </c>
      <c r="M6" s="85">
        <f t="shared" si="0"/>
        <v>-12</v>
      </c>
      <c r="N6" s="12">
        <v>12</v>
      </c>
      <c r="O6" s="12">
        <v>2</v>
      </c>
      <c r="P6" s="92">
        <f t="shared" si="2"/>
        <v>6</v>
      </c>
      <c r="Q6" s="19"/>
    </row>
    <row r="7" spans="1:17" ht="12">
      <c r="A7" s="8">
        <v>6</v>
      </c>
      <c r="B7" s="9" t="s">
        <v>124</v>
      </c>
      <c r="C7" s="10">
        <v>598</v>
      </c>
      <c r="D7" s="10">
        <v>22</v>
      </c>
      <c r="E7" s="11">
        <v>65</v>
      </c>
      <c r="F7" s="72">
        <v>-35</v>
      </c>
      <c r="G7" s="17">
        <v>23</v>
      </c>
      <c r="H7" s="17">
        <v>690</v>
      </c>
      <c r="I7" s="87">
        <f>G7*2.5+5+5</f>
        <v>67.5</v>
      </c>
      <c r="J7" s="10">
        <v>30</v>
      </c>
      <c r="K7" s="17">
        <f t="shared" si="1"/>
        <v>-37.5</v>
      </c>
      <c r="L7" s="12">
        <v>27</v>
      </c>
      <c r="M7" s="85">
        <f t="shared" si="0"/>
        <v>-10.5</v>
      </c>
      <c r="N7" s="12">
        <v>9</v>
      </c>
      <c r="O7" s="12">
        <v>1</v>
      </c>
      <c r="P7" s="92">
        <f t="shared" si="2"/>
        <v>5</v>
      </c>
      <c r="Q7" s="19"/>
    </row>
    <row r="8" spans="1:17" ht="12">
      <c r="A8" s="8">
        <v>7</v>
      </c>
      <c r="B8" s="9" t="s">
        <v>125</v>
      </c>
      <c r="C8" s="13"/>
      <c r="D8" s="13"/>
      <c r="E8" s="11"/>
      <c r="F8" s="72"/>
      <c r="G8" s="17">
        <v>4</v>
      </c>
      <c r="H8" s="17">
        <v>120</v>
      </c>
      <c r="I8" s="87">
        <f>G8*2.5</f>
        <v>10</v>
      </c>
      <c r="J8" s="10"/>
      <c r="K8" s="17">
        <f t="shared" si="1"/>
        <v>-10</v>
      </c>
      <c r="L8" s="12"/>
      <c r="M8" s="85">
        <f t="shared" si="0"/>
        <v>-10</v>
      </c>
      <c r="N8" s="12">
        <v>6</v>
      </c>
      <c r="O8" s="12">
        <v>2</v>
      </c>
      <c r="P8" s="92">
        <f t="shared" si="2"/>
        <v>2</v>
      </c>
      <c r="Q8" s="19"/>
    </row>
    <row r="9" spans="1:17" ht="12">
      <c r="A9" s="8">
        <v>8</v>
      </c>
      <c r="B9" s="9" t="s">
        <v>126</v>
      </c>
      <c r="C9" s="10">
        <v>857</v>
      </c>
      <c r="D9" s="10">
        <v>27</v>
      </c>
      <c r="E9" s="11">
        <v>77.5</v>
      </c>
      <c r="F9" s="72">
        <v>-38.5</v>
      </c>
      <c r="G9" s="17">
        <v>33</v>
      </c>
      <c r="H9" s="17">
        <v>990</v>
      </c>
      <c r="I9" s="87">
        <f>G9*2.5+5+5</f>
        <v>92.5</v>
      </c>
      <c r="J9" s="10">
        <v>39</v>
      </c>
      <c r="K9" s="17">
        <f t="shared" si="1"/>
        <v>-53.5</v>
      </c>
      <c r="L9" s="12">
        <v>27</v>
      </c>
      <c r="M9" s="85">
        <f t="shared" si="0"/>
        <v>-26.5</v>
      </c>
      <c r="N9" s="12">
        <v>15</v>
      </c>
      <c r="O9" s="12">
        <v>2</v>
      </c>
      <c r="P9" s="92">
        <f t="shared" si="2"/>
        <v>9</v>
      </c>
      <c r="Q9" s="19"/>
    </row>
    <row r="10" spans="1:17" ht="12">
      <c r="A10" s="8">
        <v>9</v>
      </c>
      <c r="B10" s="9" t="s">
        <v>127</v>
      </c>
      <c r="C10" s="10">
        <v>394</v>
      </c>
      <c r="D10" s="10">
        <v>12</v>
      </c>
      <c r="E10" s="11">
        <v>35</v>
      </c>
      <c r="F10" s="72">
        <v>-28</v>
      </c>
      <c r="G10" s="17">
        <v>12</v>
      </c>
      <c r="H10" s="17">
        <v>400</v>
      </c>
      <c r="I10" s="87">
        <f>G10*2.5+5</f>
        <v>35</v>
      </c>
      <c r="J10" s="10">
        <v>7</v>
      </c>
      <c r="K10" s="17">
        <f t="shared" si="1"/>
        <v>-28</v>
      </c>
      <c r="L10" s="12">
        <v>11</v>
      </c>
      <c r="M10" s="85">
        <f t="shared" si="0"/>
        <v>-17</v>
      </c>
      <c r="N10" s="12">
        <v>10</v>
      </c>
      <c r="O10" s="12">
        <v>2</v>
      </c>
      <c r="P10" s="92">
        <f t="shared" si="2"/>
        <v>5</v>
      </c>
      <c r="Q10" s="19"/>
    </row>
    <row r="11" spans="1:17" ht="12">
      <c r="A11" s="8">
        <v>10</v>
      </c>
      <c r="B11" s="9" t="s">
        <v>128</v>
      </c>
      <c r="C11" s="13"/>
      <c r="D11" s="13"/>
      <c r="E11" s="11"/>
      <c r="F11" s="72"/>
      <c r="G11" s="17">
        <v>6</v>
      </c>
      <c r="H11" s="17">
        <v>180</v>
      </c>
      <c r="I11" s="17">
        <f>ROUND(H11/7,0)</f>
        <v>26</v>
      </c>
      <c r="J11" s="10"/>
      <c r="K11" s="17">
        <f t="shared" si="1"/>
        <v>-26</v>
      </c>
      <c r="L11" s="12"/>
      <c r="M11" s="85">
        <f t="shared" si="0"/>
        <v>-26</v>
      </c>
      <c r="N11" s="12">
        <v>15</v>
      </c>
      <c r="O11" s="12">
        <v>2</v>
      </c>
      <c r="P11" s="92">
        <f t="shared" si="2"/>
        <v>9</v>
      </c>
      <c r="Q11" s="19"/>
    </row>
    <row r="12" spans="1:17" ht="12">
      <c r="A12" s="8">
        <v>11</v>
      </c>
      <c r="B12" s="9" t="s">
        <v>129</v>
      </c>
      <c r="C12" s="10">
        <v>272</v>
      </c>
      <c r="D12" s="10">
        <v>9</v>
      </c>
      <c r="E12" s="11">
        <v>22</v>
      </c>
      <c r="F12" s="72">
        <v>-10</v>
      </c>
      <c r="G12" s="17">
        <v>9</v>
      </c>
      <c r="H12" s="17">
        <v>268</v>
      </c>
      <c r="I12" s="17">
        <f>ROUND(H12/8,0)</f>
        <v>34</v>
      </c>
      <c r="J12" s="10">
        <v>12</v>
      </c>
      <c r="K12" s="17">
        <f t="shared" si="1"/>
        <v>-22</v>
      </c>
      <c r="L12" s="12">
        <v>6</v>
      </c>
      <c r="M12" s="85">
        <f t="shared" si="0"/>
        <v>-16</v>
      </c>
      <c r="N12" s="12">
        <v>2</v>
      </c>
      <c r="O12" s="12"/>
      <c r="P12" s="92">
        <f t="shared" si="2"/>
        <v>1</v>
      </c>
      <c r="Q12" s="19"/>
    </row>
    <row r="13" spans="1:17" ht="12">
      <c r="A13" s="8">
        <v>12</v>
      </c>
      <c r="B13" s="9" t="s">
        <v>101</v>
      </c>
      <c r="C13" s="12">
        <v>2111</v>
      </c>
      <c r="D13" s="12">
        <v>72</v>
      </c>
      <c r="E13" s="17">
        <v>173</v>
      </c>
      <c r="F13" s="10">
        <v>-93</v>
      </c>
      <c r="G13" s="17">
        <v>79</v>
      </c>
      <c r="H13" s="17">
        <v>2288</v>
      </c>
      <c r="I13" s="17">
        <f aca="true" t="shared" si="3" ref="I13:I30">ROUND(H13/8,0)</f>
        <v>286</v>
      </c>
      <c r="J13" s="10">
        <v>80</v>
      </c>
      <c r="K13" s="17">
        <f t="shared" si="1"/>
        <v>-206</v>
      </c>
      <c r="L13" s="12">
        <v>83</v>
      </c>
      <c r="M13" s="85">
        <f t="shared" si="0"/>
        <v>-123</v>
      </c>
      <c r="N13" s="12">
        <v>19</v>
      </c>
      <c r="O13" s="12">
        <v>3</v>
      </c>
      <c r="P13" s="92">
        <f t="shared" si="2"/>
        <v>10</v>
      </c>
      <c r="Q13" s="19"/>
    </row>
    <row r="14" spans="1:17" ht="12">
      <c r="A14" s="8">
        <v>13</v>
      </c>
      <c r="B14" s="9" t="s">
        <v>102</v>
      </c>
      <c r="C14" s="12">
        <v>1232</v>
      </c>
      <c r="D14" s="12">
        <v>39</v>
      </c>
      <c r="E14" s="17">
        <v>92</v>
      </c>
      <c r="F14" s="10">
        <v>-49</v>
      </c>
      <c r="G14" s="17">
        <v>39</v>
      </c>
      <c r="H14" s="17">
        <v>1201</v>
      </c>
      <c r="I14" s="17">
        <f t="shared" si="3"/>
        <v>150</v>
      </c>
      <c r="J14" s="10">
        <v>43</v>
      </c>
      <c r="K14" s="17">
        <f t="shared" si="1"/>
        <v>-107</v>
      </c>
      <c r="L14" s="12">
        <v>43</v>
      </c>
      <c r="M14" s="85">
        <f t="shared" si="0"/>
        <v>-64</v>
      </c>
      <c r="N14" s="12">
        <v>5</v>
      </c>
      <c r="O14" s="12">
        <v>1</v>
      </c>
      <c r="P14" s="92">
        <f t="shared" si="2"/>
        <v>3</v>
      </c>
      <c r="Q14" s="19"/>
    </row>
    <row r="15" spans="1:17" ht="12">
      <c r="A15" s="8">
        <v>14</v>
      </c>
      <c r="B15" s="9" t="s">
        <v>103</v>
      </c>
      <c r="C15" s="10">
        <v>318</v>
      </c>
      <c r="D15" s="10">
        <v>10</v>
      </c>
      <c r="E15" s="11">
        <v>25</v>
      </c>
      <c r="F15" s="72">
        <v>-15</v>
      </c>
      <c r="G15" s="17">
        <v>10</v>
      </c>
      <c r="H15" s="17">
        <v>320</v>
      </c>
      <c r="I15" s="17">
        <f t="shared" si="3"/>
        <v>40</v>
      </c>
      <c r="J15" s="10">
        <v>10</v>
      </c>
      <c r="K15" s="17">
        <f t="shared" si="1"/>
        <v>-30</v>
      </c>
      <c r="L15" s="12">
        <v>9</v>
      </c>
      <c r="M15" s="85">
        <f t="shared" si="0"/>
        <v>-21</v>
      </c>
      <c r="N15" s="12">
        <v>6</v>
      </c>
      <c r="O15" s="12"/>
      <c r="P15" s="20">
        <f aca="true" t="shared" si="4" ref="P15:P30">ROUND(N15*0.7,0)</f>
        <v>4</v>
      </c>
      <c r="Q15" s="19"/>
    </row>
    <row r="16" spans="1:17" ht="12">
      <c r="A16" s="8">
        <v>15</v>
      </c>
      <c r="B16" s="9" t="s">
        <v>104</v>
      </c>
      <c r="C16" s="12">
        <v>444</v>
      </c>
      <c r="D16" s="12">
        <v>15</v>
      </c>
      <c r="E16" s="17">
        <v>38</v>
      </c>
      <c r="F16" s="10">
        <v>-10</v>
      </c>
      <c r="G16" s="17">
        <v>21</v>
      </c>
      <c r="H16" s="17">
        <v>630</v>
      </c>
      <c r="I16" s="17">
        <f t="shared" si="3"/>
        <v>79</v>
      </c>
      <c r="J16" s="10">
        <v>28</v>
      </c>
      <c r="K16" s="17">
        <f t="shared" si="1"/>
        <v>-51</v>
      </c>
      <c r="L16" s="12">
        <v>6</v>
      </c>
      <c r="M16" s="85">
        <f t="shared" si="0"/>
        <v>-45</v>
      </c>
      <c r="N16" s="12">
        <v>16</v>
      </c>
      <c r="O16" s="12"/>
      <c r="P16" s="20">
        <f t="shared" si="4"/>
        <v>11</v>
      </c>
      <c r="Q16" s="19"/>
    </row>
    <row r="17" spans="1:17" ht="12">
      <c r="A17" s="8">
        <v>16</v>
      </c>
      <c r="B17" s="9" t="s">
        <v>105</v>
      </c>
      <c r="C17" s="12">
        <v>503</v>
      </c>
      <c r="D17" s="12">
        <v>19</v>
      </c>
      <c r="E17" s="12">
        <v>50</v>
      </c>
      <c r="F17" s="10">
        <v>-30</v>
      </c>
      <c r="G17" s="12">
        <v>27</v>
      </c>
      <c r="H17" s="12">
        <v>840</v>
      </c>
      <c r="I17" s="17">
        <f t="shared" si="3"/>
        <v>105</v>
      </c>
      <c r="J17" s="10">
        <v>20</v>
      </c>
      <c r="K17" s="17">
        <f t="shared" si="1"/>
        <v>-85</v>
      </c>
      <c r="L17" s="12">
        <v>20</v>
      </c>
      <c r="M17" s="85">
        <f t="shared" si="0"/>
        <v>-65</v>
      </c>
      <c r="N17" s="12">
        <v>25</v>
      </c>
      <c r="O17" s="12"/>
      <c r="P17" s="20">
        <f t="shared" si="4"/>
        <v>18</v>
      </c>
      <c r="Q17" s="19"/>
    </row>
    <row r="18" spans="1:17" ht="12">
      <c r="A18" s="8">
        <v>17</v>
      </c>
      <c r="B18" s="9" t="s">
        <v>106</v>
      </c>
      <c r="C18" s="12">
        <v>893</v>
      </c>
      <c r="D18" s="12">
        <v>29</v>
      </c>
      <c r="E18" s="12">
        <v>71</v>
      </c>
      <c r="F18" s="10">
        <v>-28</v>
      </c>
      <c r="G18" s="12">
        <v>36</v>
      </c>
      <c r="H18" s="12">
        <v>1100</v>
      </c>
      <c r="I18" s="17">
        <f t="shared" si="3"/>
        <v>138</v>
      </c>
      <c r="J18" s="10">
        <v>43</v>
      </c>
      <c r="K18" s="17">
        <f t="shared" si="1"/>
        <v>-95</v>
      </c>
      <c r="L18" s="12">
        <v>25</v>
      </c>
      <c r="M18" s="85">
        <f t="shared" si="0"/>
        <v>-70</v>
      </c>
      <c r="N18" s="12">
        <v>19</v>
      </c>
      <c r="O18" s="12"/>
      <c r="P18" s="20">
        <f t="shared" si="4"/>
        <v>13</v>
      </c>
      <c r="Q18" s="19"/>
    </row>
    <row r="19" spans="1:17" ht="12">
      <c r="A19" s="8">
        <v>18</v>
      </c>
      <c r="B19" s="9" t="s">
        <v>107</v>
      </c>
      <c r="C19" s="12">
        <v>1669</v>
      </c>
      <c r="D19" s="12">
        <v>55</v>
      </c>
      <c r="E19" s="12">
        <v>134</v>
      </c>
      <c r="F19" s="10">
        <v>-69</v>
      </c>
      <c r="G19" s="12">
        <v>66</v>
      </c>
      <c r="H19" s="12">
        <v>1980</v>
      </c>
      <c r="I19" s="17">
        <f t="shared" si="3"/>
        <v>248</v>
      </c>
      <c r="J19" s="10">
        <v>65</v>
      </c>
      <c r="K19" s="17">
        <f t="shared" si="1"/>
        <v>-183</v>
      </c>
      <c r="L19" s="12">
        <v>38</v>
      </c>
      <c r="M19" s="85">
        <f t="shared" si="0"/>
        <v>-145</v>
      </c>
      <c r="N19" s="12">
        <v>41</v>
      </c>
      <c r="O19" s="12"/>
      <c r="P19" s="20">
        <f t="shared" si="4"/>
        <v>29</v>
      </c>
      <c r="Q19" s="19"/>
    </row>
    <row r="20" spans="1:17" ht="12">
      <c r="A20" s="8">
        <v>19</v>
      </c>
      <c r="B20" s="9" t="s">
        <v>108</v>
      </c>
      <c r="C20" s="12">
        <v>1975</v>
      </c>
      <c r="D20" s="12">
        <v>65</v>
      </c>
      <c r="E20" s="12">
        <v>164</v>
      </c>
      <c r="F20" s="10">
        <v>-71</v>
      </c>
      <c r="G20" s="12">
        <v>73</v>
      </c>
      <c r="H20" s="12">
        <v>2208</v>
      </c>
      <c r="I20" s="17">
        <f t="shared" si="3"/>
        <v>276</v>
      </c>
      <c r="J20" s="10">
        <v>93</v>
      </c>
      <c r="K20" s="17">
        <f t="shared" si="1"/>
        <v>-183</v>
      </c>
      <c r="L20" s="12">
        <v>53</v>
      </c>
      <c r="M20" s="85">
        <f t="shared" si="0"/>
        <v>-130</v>
      </c>
      <c r="N20" s="12">
        <v>41</v>
      </c>
      <c r="O20" s="12"/>
      <c r="P20" s="20">
        <f t="shared" si="4"/>
        <v>29</v>
      </c>
      <c r="Q20" s="19"/>
    </row>
    <row r="21" spans="1:17" ht="12">
      <c r="A21" s="8">
        <v>20</v>
      </c>
      <c r="B21" s="9" t="s">
        <v>112</v>
      </c>
      <c r="C21" s="12">
        <v>1513</v>
      </c>
      <c r="D21" s="12">
        <v>51</v>
      </c>
      <c r="E21" s="12">
        <v>127</v>
      </c>
      <c r="F21" s="10">
        <v>-70</v>
      </c>
      <c r="G21" s="12">
        <v>64</v>
      </c>
      <c r="H21" s="12">
        <v>1906</v>
      </c>
      <c r="I21" s="17">
        <f t="shared" si="3"/>
        <v>238</v>
      </c>
      <c r="J21" s="10">
        <v>57</v>
      </c>
      <c r="K21" s="17">
        <f t="shared" si="1"/>
        <v>-181</v>
      </c>
      <c r="L21" s="12">
        <v>52</v>
      </c>
      <c r="M21" s="85">
        <f t="shared" si="0"/>
        <v>-129</v>
      </c>
      <c r="N21" s="12">
        <v>33</v>
      </c>
      <c r="O21" s="12"/>
      <c r="P21" s="20">
        <f t="shared" si="4"/>
        <v>23</v>
      </c>
      <c r="Q21" s="19"/>
    </row>
    <row r="22" spans="1:17" ht="12">
      <c r="A22" s="8">
        <v>21</v>
      </c>
      <c r="B22" s="9" t="s">
        <v>110</v>
      </c>
      <c r="C22" s="12">
        <v>956</v>
      </c>
      <c r="D22" s="12">
        <v>31</v>
      </c>
      <c r="E22" s="12">
        <v>80</v>
      </c>
      <c r="F22" s="10">
        <v>-41</v>
      </c>
      <c r="G22" s="12">
        <v>38</v>
      </c>
      <c r="H22" s="12">
        <v>1190</v>
      </c>
      <c r="I22" s="17">
        <f t="shared" si="3"/>
        <v>149</v>
      </c>
      <c r="J22" s="10">
        <v>39</v>
      </c>
      <c r="K22" s="17">
        <f t="shared" si="1"/>
        <v>-110</v>
      </c>
      <c r="L22" s="12">
        <v>28</v>
      </c>
      <c r="M22" s="85">
        <f t="shared" si="0"/>
        <v>-82</v>
      </c>
      <c r="N22" s="12">
        <v>26</v>
      </c>
      <c r="O22" s="12"/>
      <c r="P22" s="20">
        <f t="shared" si="4"/>
        <v>18</v>
      </c>
      <c r="Q22" s="19"/>
    </row>
    <row r="23" spans="1:17" ht="12">
      <c r="A23" s="8">
        <v>22</v>
      </c>
      <c r="B23" s="9" t="s">
        <v>111</v>
      </c>
      <c r="C23" s="12">
        <v>617</v>
      </c>
      <c r="D23" s="12">
        <v>18</v>
      </c>
      <c r="E23" s="12">
        <v>45</v>
      </c>
      <c r="F23" s="10">
        <v>-22</v>
      </c>
      <c r="G23" s="12">
        <v>24</v>
      </c>
      <c r="H23" s="12">
        <v>840</v>
      </c>
      <c r="I23" s="17">
        <f t="shared" si="3"/>
        <v>105</v>
      </c>
      <c r="J23" s="10">
        <v>23</v>
      </c>
      <c r="K23" s="17">
        <f t="shared" si="1"/>
        <v>-82</v>
      </c>
      <c r="L23" s="12">
        <v>9</v>
      </c>
      <c r="M23" s="85">
        <f t="shared" si="0"/>
        <v>-73</v>
      </c>
      <c r="N23" s="12">
        <v>23</v>
      </c>
      <c r="O23" s="12"/>
      <c r="P23" s="20">
        <f t="shared" si="4"/>
        <v>16</v>
      </c>
      <c r="Q23" s="19"/>
    </row>
    <row r="24" spans="1:17" ht="12">
      <c r="A24" s="8">
        <v>23</v>
      </c>
      <c r="B24" s="9" t="s">
        <v>109</v>
      </c>
      <c r="C24" s="12">
        <v>668</v>
      </c>
      <c r="D24" s="12">
        <v>20</v>
      </c>
      <c r="E24" s="12">
        <v>49</v>
      </c>
      <c r="F24" s="72">
        <v>-27</v>
      </c>
      <c r="G24" s="12">
        <v>28</v>
      </c>
      <c r="H24" s="12">
        <v>885</v>
      </c>
      <c r="I24" s="17">
        <f t="shared" si="3"/>
        <v>111</v>
      </c>
      <c r="J24" s="10">
        <v>22</v>
      </c>
      <c r="K24" s="17">
        <f t="shared" si="1"/>
        <v>-89</v>
      </c>
      <c r="L24" s="12">
        <v>19</v>
      </c>
      <c r="M24" s="85">
        <f t="shared" si="0"/>
        <v>-70</v>
      </c>
      <c r="N24" s="12">
        <v>22</v>
      </c>
      <c r="O24" s="12"/>
      <c r="P24" s="20">
        <f t="shared" si="4"/>
        <v>15</v>
      </c>
      <c r="Q24" s="19"/>
    </row>
    <row r="25" spans="1:17" ht="12">
      <c r="A25" s="8">
        <v>24</v>
      </c>
      <c r="B25" s="9" t="s">
        <v>113</v>
      </c>
      <c r="C25" s="12">
        <v>2505</v>
      </c>
      <c r="D25" s="12">
        <v>79</v>
      </c>
      <c r="E25" s="12">
        <v>190</v>
      </c>
      <c r="F25" s="10">
        <v>-107</v>
      </c>
      <c r="G25" s="12">
        <v>82</v>
      </c>
      <c r="H25" s="12">
        <v>2639</v>
      </c>
      <c r="I25" s="17">
        <f t="shared" si="3"/>
        <v>330</v>
      </c>
      <c r="J25" s="10">
        <v>83</v>
      </c>
      <c r="K25" s="17">
        <f t="shared" si="1"/>
        <v>-247</v>
      </c>
      <c r="L25" s="12">
        <v>97</v>
      </c>
      <c r="M25" s="85">
        <f t="shared" si="0"/>
        <v>-150</v>
      </c>
      <c r="N25" s="12">
        <v>17</v>
      </c>
      <c r="O25" s="12"/>
      <c r="P25" s="20">
        <f t="shared" si="4"/>
        <v>12</v>
      </c>
      <c r="Q25" s="19"/>
    </row>
    <row r="26" spans="1:17" ht="12">
      <c r="A26" s="8">
        <v>25</v>
      </c>
      <c r="B26" s="9" t="s">
        <v>114</v>
      </c>
      <c r="C26" s="12">
        <v>534</v>
      </c>
      <c r="D26" s="12">
        <v>19</v>
      </c>
      <c r="E26" s="12">
        <v>47</v>
      </c>
      <c r="F26" s="10">
        <v>-22</v>
      </c>
      <c r="G26" s="12">
        <v>19</v>
      </c>
      <c r="H26" s="12">
        <v>540</v>
      </c>
      <c r="I26" s="17">
        <f t="shared" si="3"/>
        <v>68</v>
      </c>
      <c r="J26" s="10">
        <v>25</v>
      </c>
      <c r="K26" s="17">
        <f t="shared" si="1"/>
        <v>-43</v>
      </c>
      <c r="L26" s="12">
        <v>14</v>
      </c>
      <c r="M26" s="85">
        <f t="shared" si="0"/>
        <v>-29</v>
      </c>
      <c r="N26" s="12">
        <v>4</v>
      </c>
      <c r="O26" s="12"/>
      <c r="P26" s="20">
        <f t="shared" si="4"/>
        <v>3</v>
      </c>
      <c r="Q26" s="19"/>
    </row>
    <row r="27" spans="1:17" ht="12">
      <c r="A27" s="8">
        <v>26</v>
      </c>
      <c r="B27" s="9" t="s">
        <v>115</v>
      </c>
      <c r="C27" s="12">
        <v>881</v>
      </c>
      <c r="D27" s="12">
        <v>33</v>
      </c>
      <c r="E27" s="12">
        <v>83</v>
      </c>
      <c r="F27" s="10">
        <v>-48</v>
      </c>
      <c r="G27" s="12">
        <v>35</v>
      </c>
      <c r="H27" s="12">
        <v>1040</v>
      </c>
      <c r="I27" s="17">
        <f t="shared" si="3"/>
        <v>130</v>
      </c>
      <c r="J27" s="10">
        <v>35</v>
      </c>
      <c r="K27" s="17">
        <f t="shared" si="1"/>
        <v>-95</v>
      </c>
      <c r="L27" s="12">
        <v>26</v>
      </c>
      <c r="M27" s="85">
        <f t="shared" si="0"/>
        <v>-69</v>
      </c>
      <c r="N27" s="12">
        <v>10</v>
      </c>
      <c r="O27" s="12"/>
      <c r="P27" s="20">
        <f t="shared" si="4"/>
        <v>7</v>
      </c>
      <c r="Q27" s="19"/>
    </row>
    <row r="28" spans="1:17" ht="12">
      <c r="A28" s="8">
        <v>27</v>
      </c>
      <c r="B28" s="9" t="s">
        <v>116</v>
      </c>
      <c r="C28" s="12">
        <v>1192</v>
      </c>
      <c r="D28" s="12">
        <v>39</v>
      </c>
      <c r="E28" s="12">
        <v>112</v>
      </c>
      <c r="F28" s="10">
        <v>-65</v>
      </c>
      <c r="G28" s="12">
        <v>48</v>
      </c>
      <c r="H28" s="12">
        <v>1445</v>
      </c>
      <c r="I28" s="17">
        <f t="shared" si="3"/>
        <v>181</v>
      </c>
      <c r="J28" s="10">
        <v>47</v>
      </c>
      <c r="K28" s="17">
        <f t="shared" si="1"/>
        <v>-134</v>
      </c>
      <c r="L28" s="12">
        <v>28</v>
      </c>
      <c r="M28" s="85">
        <f t="shared" si="0"/>
        <v>-106</v>
      </c>
      <c r="N28" s="12">
        <v>34</v>
      </c>
      <c r="O28" s="12"/>
      <c r="P28" s="20">
        <f t="shared" si="4"/>
        <v>24</v>
      </c>
      <c r="Q28" s="19"/>
    </row>
    <row r="29" spans="1:17" ht="12">
      <c r="A29" s="8">
        <v>28</v>
      </c>
      <c r="B29" s="9" t="s">
        <v>117</v>
      </c>
      <c r="C29" s="12">
        <v>731</v>
      </c>
      <c r="D29" s="12">
        <v>22</v>
      </c>
      <c r="E29" s="12">
        <v>54</v>
      </c>
      <c r="F29" s="10">
        <v>-20</v>
      </c>
      <c r="G29" s="12">
        <v>28</v>
      </c>
      <c r="H29" s="12">
        <v>890</v>
      </c>
      <c r="I29" s="17">
        <f t="shared" si="3"/>
        <v>111</v>
      </c>
      <c r="J29" s="10">
        <v>34</v>
      </c>
      <c r="K29" s="17">
        <f t="shared" si="1"/>
        <v>-77</v>
      </c>
      <c r="L29" s="12">
        <v>17</v>
      </c>
      <c r="M29" s="85">
        <f t="shared" si="0"/>
        <v>-60</v>
      </c>
      <c r="N29" s="12">
        <v>17</v>
      </c>
      <c r="O29" s="12"/>
      <c r="P29" s="20">
        <f t="shared" si="4"/>
        <v>12</v>
      </c>
      <c r="Q29" s="19"/>
    </row>
    <row r="30" spans="1:17" s="2" customFormat="1" ht="12">
      <c r="A30" s="8">
        <v>29</v>
      </c>
      <c r="B30" s="9" t="s">
        <v>118</v>
      </c>
      <c r="C30" s="12">
        <v>867</v>
      </c>
      <c r="D30" s="12">
        <v>29</v>
      </c>
      <c r="E30" s="12">
        <v>71</v>
      </c>
      <c r="F30" s="10">
        <v>-31</v>
      </c>
      <c r="G30" s="12">
        <v>43</v>
      </c>
      <c r="H30" s="12">
        <v>1280</v>
      </c>
      <c r="I30" s="17">
        <f t="shared" si="3"/>
        <v>160</v>
      </c>
      <c r="J30" s="10">
        <v>40</v>
      </c>
      <c r="K30" s="17">
        <f t="shared" si="1"/>
        <v>-120</v>
      </c>
      <c r="L30" s="12">
        <v>14</v>
      </c>
      <c r="M30" s="85">
        <f t="shared" si="0"/>
        <v>-106</v>
      </c>
      <c r="N30" s="12">
        <v>43</v>
      </c>
      <c r="O30" s="12"/>
      <c r="P30" s="20">
        <f t="shared" si="4"/>
        <v>30</v>
      </c>
      <c r="Q30" s="19"/>
    </row>
    <row r="31" spans="1:17" ht="12">
      <c r="A31" s="15"/>
      <c r="B31" s="16" t="s">
        <v>21</v>
      </c>
      <c r="C31" s="17">
        <f>SUM(C2:C30)</f>
        <v>25730</v>
      </c>
      <c r="D31" s="17">
        <f aca="true" t="shared" si="5" ref="D31:P31">SUM(D2:D30)</f>
        <v>833</v>
      </c>
      <c r="E31" s="17">
        <f t="shared" si="5"/>
        <v>2140</v>
      </c>
      <c r="F31" s="17">
        <f t="shared" si="5"/>
        <v>-1074</v>
      </c>
      <c r="G31" s="17">
        <f t="shared" si="5"/>
        <v>985</v>
      </c>
      <c r="H31" s="17">
        <f t="shared" si="5"/>
        <v>30385</v>
      </c>
      <c r="I31" s="17">
        <f t="shared" si="5"/>
        <v>3553</v>
      </c>
      <c r="J31" s="17">
        <f t="shared" si="5"/>
        <v>1066</v>
      </c>
      <c r="K31" s="17">
        <f t="shared" si="5"/>
        <v>-2487</v>
      </c>
      <c r="L31" s="17">
        <f t="shared" si="5"/>
        <v>754</v>
      </c>
      <c r="M31" s="86">
        <f t="shared" si="5"/>
        <v>-1733</v>
      </c>
      <c r="N31" s="17">
        <f t="shared" si="5"/>
        <v>526</v>
      </c>
      <c r="O31" s="17"/>
      <c r="P31" s="17">
        <f t="shared" si="5"/>
        <v>342</v>
      </c>
      <c r="Q31" s="17"/>
    </row>
    <row r="32" ht="12">
      <c r="A32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somebody</cp:lastModifiedBy>
  <dcterms:created xsi:type="dcterms:W3CDTF">2021-06-20T10:02:00Z</dcterms:created>
  <dcterms:modified xsi:type="dcterms:W3CDTF">2021-07-21T04:26:13Z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4BA29F84E0D34E849AF1604515C8F3AB</vt:lpwstr>
  </property>
  <property fmtid="{D5CDD505-2E9C-101B-9397-08002B2CF9AE}" pid="4" name="KSOReadingLayout">
    <vt:bool>true</vt:bool>
  </property>
</Properties>
</file>