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名单" sheetId="1" r:id="rId1"/>
    <sheet name="Sheet3" sheetId="2" r:id="rId2"/>
  </sheets>
  <definedNames>
    <definedName name="_xlnm.Print_Titles" localSheetId="0">'名单'!$1:$4</definedName>
  </definedNames>
  <calcPr fullCalcOnLoad="1"/>
</workbook>
</file>

<file path=xl/sharedStrings.xml><?xml version="1.0" encoding="utf-8"?>
<sst xmlns="http://schemas.openxmlformats.org/spreadsheetml/2006/main" count="576" uniqueCount="44">
  <si>
    <t>面试时间：2017年7月22日</t>
  </si>
  <si>
    <t>考场</t>
  </si>
  <si>
    <t>考生面试序号</t>
  </si>
  <si>
    <t>考生姓名</t>
  </si>
  <si>
    <t>要素得分</t>
  </si>
  <si>
    <t>说教材</t>
  </si>
  <si>
    <t>说教学程序</t>
  </si>
  <si>
    <t>语言仪表</t>
  </si>
  <si>
    <t>面试总得分</t>
  </si>
  <si>
    <t>报考职位</t>
  </si>
  <si>
    <t>职位排名</t>
  </si>
  <si>
    <t>说教法学法</t>
  </si>
  <si>
    <t>一考场</t>
  </si>
  <si>
    <t>小学语文</t>
  </si>
  <si>
    <t>小学数学</t>
  </si>
  <si>
    <t>初中体育</t>
  </si>
  <si>
    <t>初中化学</t>
  </si>
  <si>
    <t>初中语文</t>
  </si>
  <si>
    <t>初中政治</t>
  </si>
  <si>
    <t>初中物理</t>
  </si>
  <si>
    <t>初中信息技术</t>
  </si>
  <si>
    <t>初中地理</t>
  </si>
  <si>
    <t>初中生物</t>
  </si>
  <si>
    <t>初中美术</t>
  </si>
  <si>
    <t>初中数学</t>
  </si>
  <si>
    <t>初中英语</t>
  </si>
  <si>
    <t>初中历史</t>
  </si>
  <si>
    <t>初中音乐</t>
  </si>
  <si>
    <t>二考场</t>
  </si>
  <si>
    <t>三考场</t>
  </si>
  <si>
    <t>缺考</t>
  </si>
  <si>
    <t>四考场</t>
  </si>
  <si>
    <t>五考场</t>
  </si>
  <si>
    <t>十五考场</t>
  </si>
  <si>
    <t>十四考场</t>
  </si>
  <si>
    <t>十三考场</t>
  </si>
  <si>
    <t>十二考场</t>
  </si>
  <si>
    <t>十一考场</t>
  </si>
  <si>
    <t>十考场</t>
  </si>
  <si>
    <t>九考场</t>
  </si>
  <si>
    <t>六考场</t>
  </si>
  <si>
    <t>七考场</t>
  </si>
  <si>
    <t>八考场</t>
  </si>
  <si>
    <t>隆林各族自治县2017年“特岗教师”招聘面试成绩表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</si>
</sst>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10.75390625" style="7" customWidth="1"/>
    <col min="2" max="2" width="6.50390625" style="7" customWidth="1"/>
    <col min="3" max="3" width="7.625" style="7" customWidth="1"/>
    <col min="4" max="4" width="7.875" style="7" customWidth="1"/>
    <col min="5" max="5" width="7.625" style="7" customWidth="1"/>
    <col min="6" max="6" width="8.25390625" style="7" customWidth="1"/>
    <col min="7" max="7" width="6.125" style="7" customWidth="1"/>
    <col min="8" max="8" width="7.375" style="7" customWidth="1"/>
    <col min="9" max="9" width="13.25390625" style="7" customWidth="1"/>
    <col min="10" max="10" width="8.375" style="7" customWidth="1"/>
  </cols>
  <sheetData>
    <row r="1" spans="1:10" ht="36.75" customHeight="1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</row>
    <row r="2" spans="1:10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31.5" customHeight="1">
      <c r="A3" s="8" t="s">
        <v>1</v>
      </c>
      <c r="B3" s="8" t="s">
        <v>2</v>
      </c>
      <c r="C3" s="8" t="s">
        <v>3</v>
      </c>
      <c r="D3" s="8" t="s">
        <v>4</v>
      </c>
      <c r="E3" s="8"/>
      <c r="F3" s="8"/>
      <c r="G3" s="8"/>
      <c r="H3" s="8" t="s">
        <v>8</v>
      </c>
      <c r="I3" s="8" t="s">
        <v>9</v>
      </c>
      <c r="J3" s="8" t="s">
        <v>10</v>
      </c>
    </row>
    <row r="4" spans="1:10" s="1" customFormat="1" ht="42.75" customHeight="1">
      <c r="A4" s="8"/>
      <c r="B4" s="8"/>
      <c r="C4" s="8"/>
      <c r="D4" s="6" t="s">
        <v>5</v>
      </c>
      <c r="E4" s="6" t="s">
        <v>11</v>
      </c>
      <c r="F4" s="6" t="s">
        <v>6</v>
      </c>
      <c r="G4" s="6" t="s">
        <v>7</v>
      </c>
      <c r="H4" s="8"/>
      <c r="I4" s="8"/>
      <c r="J4" s="8"/>
    </row>
    <row r="5" spans="1:10" s="3" customFormat="1" ht="35.25" customHeight="1">
      <c r="A5" s="4" t="s">
        <v>12</v>
      </c>
      <c r="B5" s="4">
        <v>10</v>
      </c>
      <c r="C5" s="4" t="str">
        <f>"郭巧"</f>
        <v>郭巧</v>
      </c>
      <c r="D5" s="5">
        <v>16.8</v>
      </c>
      <c r="E5" s="5">
        <v>21</v>
      </c>
      <c r="F5" s="5">
        <v>40</v>
      </c>
      <c r="G5" s="5">
        <v>9</v>
      </c>
      <c r="H5" s="5">
        <v>86.8</v>
      </c>
      <c r="I5" s="4" t="s">
        <v>13</v>
      </c>
      <c r="J5" s="4">
        <v>1</v>
      </c>
    </row>
    <row r="6" spans="1:10" s="3" customFormat="1" ht="35.25" customHeight="1">
      <c r="A6" s="4" t="s">
        <v>12</v>
      </c>
      <c r="B6" s="4">
        <v>1</v>
      </c>
      <c r="C6" s="4" t="str">
        <f>"魏永能"</f>
        <v>魏永能</v>
      </c>
      <c r="D6" s="5">
        <v>15.8</v>
      </c>
      <c r="E6" s="5">
        <v>20.8</v>
      </c>
      <c r="F6" s="5">
        <v>40</v>
      </c>
      <c r="G6" s="5">
        <v>8.8</v>
      </c>
      <c r="H6" s="5">
        <v>85.4</v>
      </c>
      <c r="I6" s="4" t="s">
        <v>13</v>
      </c>
      <c r="J6" s="4">
        <v>2</v>
      </c>
    </row>
    <row r="7" spans="1:10" s="3" customFormat="1" ht="35.25" customHeight="1">
      <c r="A7" s="4" t="s">
        <v>12</v>
      </c>
      <c r="B7" s="4">
        <v>19</v>
      </c>
      <c r="C7" s="4" t="str">
        <f>"王蓉蓉"</f>
        <v>王蓉蓉</v>
      </c>
      <c r="D7" s="5">
        <v>17</v>
      </c>
      <c r="E7" s="5">
        <v>21.2</v>
      </c>
      <c r="F7" s="5">
        <v>38.2</v>
      </c>
      <c r="G7" s="5">
        <v>8.4</v>
      </c>
      <c r="H7" s="5">
        <v>84.8</v>
      </c>
      <c r="I7" s="4" t="s">
        <v>13</v>
      </c>
      <c r="J7" s="4">
        <v>3</v>
      </c>
    </row>
    <row r="8" spans="1:10" s="3" customFormat="1" ht="35.25" customHeight="1">
      <c r="A8" s="4" t="s">
        <v>12</v>
      </c>
      <c r="B8" s="4">
        <v>7</v>
      </c>
      <c r="C8" s="4" t="str">
        <f>"何龙贵"</f>
        <v>何龙贵</v>
      </c>
      <c r="D8" s="5">
        <v>16.2</v>
      </c>
      <c r="E8" s="5">
        <v>20.2</v>
      </c>
      <c r="F8" s="5">
        <v>39.2</v>
      </c>
      <c r="G8" s="5">
        <v>8.8</v>
      </c>
      <c r="H8" s="5">
        <v>84.4</v>
      </c>
      <c r="I8" s="4" t="s">
        <v>13</v>
      </c>
      <c r="J8" s="4">
        <v>4</v>
      </c>
    </row>
    <row r="9" spans="1:10" s="2" customFormat="1" ht="35.25" customHeight="1">
      <c r="A9" s="4" t="s">
        <v>12</v>
      </c>
      <c r="B9" s="4">
        <v>2</v>
      </c>
      <c r="C9" s="4" t="str">
        <f>"罗玉晶"</f>
        <v>罗玉晶</v>
      </c>
      <c r="D9" s="5">
        <v>16.4</v>
      </c>
      <c r="E9" s="5">
        <v>20.4</v>
      </c>
      <c r="F9" s="5">
        <v>38.4</v>
      </c>
      <c r="G9" s="5">
        <v>8</v>
      </c>
      <c r="H9" s="5">
        <v>83.2</v>
      </c>
      <c r="I9" s="4" t="s">
        <v>13</v>
      </c>
      <c r="J9" s="4">
        <v>5</v>
      </c>
    </row>
    <row r="10" spans="1:10" s="3" customFormat="1" ht="35.25" customHeight="1">
      <c r="A10" s="4" t="s">
        <v>12</v>
      </c>
      <c r="B10" s="4">
        <v>3</v>
      </c>
      <c r="C10" s="4" t="str">
        <f>"李艳琼"</f>
        <v>李艳琼</v>
      </c>
      <c r="D10" s="5">
        <v>16.4</v>
      </c>
      <c r="E10" s="5">
        <v>20.6</v>
      </c>
      <c r="F10" s="5">
        <v>38</v>
      </c>
      <c r="G10" s="5">
        <v>8.2</v>
      </c>
      <c r="H10" s="5">
        <v>83.2</v>
      </c>
      <c r="I10" s="4" t="s">
        <v>13</v>
      </c>
      <c r="J10" s="4">
        <v>5</v>
      </c>
    </row>
    <row r="11" spans="1:10" s="2" customFormat="1" ht="35.25" customHeight="1">
      <c r="A11" s="4" t="s">
        <v>12</v>
      </c>
      <c r="B11" s="4">
        <v>9</v>
      </c>
      <c r="C11" s="4" t="str">
        <f>"黄丽梅"</f>
        <v>黄丽梅</v>
      </c>
      <c r="D11" s="5">
        <v>15.8</v>
      </c>
      <c r="E11" s="5">
        <v>20</v>
      </c>
      <c r="F11" s="5">
        <v>38.4</v>
      </c>
      <c r="G11" s="5">
        <v>8.2</v>
      </c>
      <c r="H11" s="5">
        <v>82.4</v>
      </c>
      <c r="I11" s="4" t="s">
        <v>13</v>
      </c>
      <c r="J11" s="4">
        <v>6</v>
      </c>
    </row>
    <row r="12" spans="1:10" s="3" customFormat="1" ht="35.25" customHeight="1">
      <c r="A12" s="4" t="s">
        <v>12</v>
      </c>
      <c r="B12" s="4">
        <v>11</v>
      </c>
      <c r="C12" s="4" t="str">
        <f>"龚国美"</f>
        <v>龚国美</v>
      </c>
      <c r="D12" s="5">
        <v>16</v>
      </c>
      <c r="E12" s="5">
        <v>20.4</v>
      </c>
      <c r="F12" s="5">
        <v>37.4</v>
      </c>
      <c r="G12" s="5">
        <v>7.8</v>
      </c>
      <c r="H12" s="5">
        <v>81.6</v>
      </c>
      <c r="I12" s="4" t="s">
        <v>13</v>
      </c>
      <c r="J12" s="4">
        <v>7</v>
      </c>
    </row>
    <row r="13" spans="1:10" s="3" customFormat="1" ht="35.25" customHeight="1">
      <c r="A13" s="4" t="s">
        <v>12</v>
      </c>
      <c r="B13" s="4">
        <v>12</v>
      </c>
      <c r="C13" s="4" t="str">
        <f>"姜成香"</f>
        <v>姜成香</v>
      </c>
      <c r="D13" s="5">
        <v>15.6</v>
      </c>
      <c r="E13" s="5">
        <v>20</v>
      </c>
      <c r="F13" s="5">
        <v>37.4</v>
      </c>
      <c r="G13" s="5">
        <v>8</v>
      </c>
      <c r="H13" s="5">
        <v>81</v>
      </c>
      <c r="I13" s="4" t="s">
        <v>13</v>
      </c>
      <c r="J13" s="4">
        <v>8</v>
      </c>
    </row>
    <row r="14" spans="1:10" s="3" customFormat="1" ht="35.25" customHeight="1">
      <c r="A14" s="4" t="s">
        <v>12</v>
      </c>
      <c r="B14" s="4">
        <v>13</v>
      </c>
      <c r="C14" s="4" t="str">
        <f>"梁素娇"</f>
        <v>梁素娇</v>
      </c>
      <c r="D14" s="5">
        <v>15.6</v>
      </c>
      <c r="E14" s="5">
        <v>20.4</v>
      </c>
      <c r="F14" s="5">
        <v>37.2</v>
      </c>
      <c r="G14" s="5">
        <v>7.8</v>
      </c>
      <c r="H14" s="5">
        <v>81</v>
      </c>
      <c r="I14" s="4" t="s">
        <v>13</v>
      </c>
      <c r="J14" s="4">
        <v>8</v>
      </c>
    </row>
    <row r="15" spans="1:10" s="3" customFormat="1" ht="35.25" customHeight="1">
      <c r="A15" s="4" t="s">
        <v>12</v>
      </c>
      <c r="B15" s="4">
        <v>14</v>
      </c>
      <c r="C15" s="4" t="str">
        <f>"卢婧"</f>
        <v>卢婧</v>
      </c>
      <c r="D15" s="5">
        <v>16.4</v>
      </c>
      <c r="E15" s="5">
        <v>20.2</v>
      </c>
      <c r="F15" s="5">
        <v>36.6</v>
      </c>
      <c r="G15" s="5">
        <v>7.8</v>
      </c>
      <c r="H15" s="5">
        <v>81</v>
      </c>
      <c r="I15" s="4" t="s">
        <v>13</v>
      </c>
      <c r="J15" s="4">
        <v>8</v>
      </c>
    </row>
    <row r="16" spans="1:10" s="3" customFormat="1" ht="35.25" customHeight="1">
      <c r="A16" s="4" t="s">
        <v>12</v>
      </c>
      <c r="B16" s="4">
        <v>16</v>
      </c>
      <c r="C16" s="4" t="str">
        <f>"李立"</f>
        <v>李立</v>
      </c>
      <c r="D16" s="5">
        <v>16.6</v>
      </c>
      <c r="E16" s="5">
        <v>19.8</v>
      </c>
      <c r="F16" s="5">
        <v>36.2</v>
      </c>
      <c r="G16" s="5">
        <v>7.8</v>
      </c>
      <c r="H16" s="5">
        <v>80.4</v>
      </c>
      <c r="I16" s="4" t="s">
        <v>13</v>
      </c>
      <c r="J16" s="4">
        <v>9</v>
      </c>
    </row>
    <row r="17" spans="1:10" s="2" customFormat="1" ht="35.25" customHeight="1">
      <c r="A17" s="4" t="s">
        <v>12</v>
      </c>
      <c r="B17" s="4">
        <v>18</v>
      </c>
      <c r="C17" s="4" t="str">
        <f>"王巧"</f>
        <v>王巧</v>
      </c>
      <c r="D17" s="5">
        <v>16</v>
      </c>
      <c r="E17" s="5">
        <v>20</v>
      </c>
      <c r="F17" s="5">
        <v>36.6</v>
      </c>
      <c r="G17" s="5">
        <v>7.8</v>
      </c>
      <c r="H17" s="5">
        <v>80.4</v>
      </c>
      <c r="I17" s="4" t="s">
        <v>13</v>
      </c>
      <c r="J17" s="4">
        <v>9</v>
      </c>
    </row>
    <row r="18" spans="1:10" s="3" customFormat="1" ht="35.25" customHeight="1">
      <c r="A18" s="4" t="s">
        <v>12</v>
      </c>
      <c r="B18" s="4">
        <v>17</v>
      </c>
      <c r="C18" s="4" t="str">
        <f>"邓燕"</f>
        <v>邓燕</v>
      </c>
      <c r="D18" s="5">
        <v>16.4</v>
      </c>
      <c r="E18" s="5">
        <v>20</v>
      </c>
      <c r="F18" s="5">
        <v>35.6</v>
      </c>
      <c r="G18" s="5">
        <v>8</v>
      </c>
      <c r="H18" s="5">
        <v>80</v>
      </c>
      <c r="I18" s="4" t="s">
        <v>13</v>
      </c>
      <c r="J18" s="4">
        <v>10</v>
      </c>
    </row>
    <row r="19" spans="1:10" s="3" customFormat="1" ht="35.25" customHeight="1">
      <c r="A19" s="4" t="s">
        <v>12</v>
      </c>
      <c r="B19" s="4">
        <v>8</v>
      </c>
      <c r="C19" s="4" t="str">
        <f>"周萍"</f>
        <v>周萍</v>
      </c>
      <c r="D19" s="5">
        <v>15.6</v>
      </c>
      <c r="E19" s="5">
        <v>19.6</v>
      </c>
      <c r="F19" s="5">
        <v>36.2</v>
      </c>
      <c r="G19" s="5">
        <v>8</v>
      </c>
      <c r="H19" s="5">
        <v>79.4</v>
      </c>
      <c r="I19" s="4" t="s">
        <v>13</v>
      </c>
      <c r="J19" s="4">
        <v>11</v>
      </c>
    </row>
    <row r="20" spans="1:10" s="2" customFormat="1" ht="35.25" customHeight="1">
      <c r="A20" s="4" t="s">
        <v>12</v>
      </c>
      <c r="B20" s="4">
        <v>15</v>
      </c>
      <c r="C20" s="4" t="str">
        <f>"周金妮"</f>
        <v>周金妮</v>
      </c>
      <c r="D20" s="5">
        <v>16.2</v>
      </c>
      <c r="E20" s="5">
        <v>20</v>
      </c>
      <c r="F20" s="5">
        <v>36</v>
      </c>
      <c r="G20" s="5">
        <v>7.2</v>
      </c>
      <c r="H20" s="5">
        <v>79.4</v>
      </c>
      <c r="I20" s="4" t="s">
        <v>13</v>
      </c>
      <c r="J20" s="4">
        <v>11</v>
      </c>
    </row>
    <row r="21" spans="1:10" s="2" customFormat="1" ht="35.25" customHeight="1">
      <c r="A21" s="4" t="s">
        <v>12</v>
      </c>
      <c r="B21" s="4">
        <v>6</v>
      </c>
      <c r="C21" s="4" t="str">
        <f>"杨阿找"</f>
        <v>杨阿找</v>
      </c>
      <c r="D21" s="5">
        <v>15.8</v>
      </c>
      <c r="E21" s="5">
        <v>18.8</v>
      </c>
      <c r="F21" s="5">
        <v>37.2</v>
      </c>
      <c r="G21" s="5">
        <v>7.4</v>
      </c>
      <c r="H21" s="5">
        <v>79.2</v>
      </c>
      <c r="I21" s="4" t="s">
        <v>13</v>
      </c>
      <c r="J21" s="4">
        <v>12</v>
      </c>
    </row>
    <row r="22" spans="1:10" s="3" customFormat="1" ht="35.25" customHeight="1">
      <c r="A22" s="4" t="s">
        <v>12</v>
      </c>
      <c r="B22" s="4">
        <v>4</v>
      </c>
      <c r="C22" s="4" t="str">
        <f>"陆尚检"</f>
        <v>陆尚检</v>
      </c>
      <c r="D22" s="5">
        <v>15.6</v>
      </c>
      <c r="E22" s="5">
        <v>19</v>
      </c>
      <c r="F22" s="5">
        <v>35.8</v>
      </c>
      <c r="G22" s="5">
        <v>7.6</v>
      </c>
      <c r="H22" s="5">
        <v>78</v>
      </c>
      <c r="I22" s="4" t="s">
        <v>13</v>
      </c>
      <c r="J22" s="4">
        <v>13</v>
      </c>
    </row>
    <row r="23" spans="1:10" s="3" customFormat="1" ht="35.25" customHeight="1">
      <c r="A23" s="4" t="s">
        <v>12</v>
      </c>
      <c r="B23" s="4">
        <v>5</v>
      </c>
      <c r="C23" s="4" t="str">
        <f>"莫冰珑"</f>
        <v>莫冰珑</v>
      </c>
      <c r="D23" s="5">
        <v>15</v>
      </c>
      <c r="E23" s="5">
        <v>18.8</v>
      </c>
      <c r="F23" s="5">
        <v>35.2</v>
      </c>
      <c r="G23" s="5">
        <v>6.6</v>
      </c>
      <c r="H23" s="5">
        <v>75.6</v>
      </c>
      <c r="I23" s="4" t="s">
        <v>13</v>
      </c>
      <c r="J23" s="4">
        <v>14</v>
      </c>
    </row>
    <row r="24" spans="1:10" s="2" customFormat="1" ht="35.25" customHeight="1">
      <c r="A24" s="4" t="s">
        <v>28</v>
      </c>
      <c r="B24" s="4">
        <v>3</v>
      </c>
      <c r="C24" s="4" t="str">
        <f>"周娇"</f>
        <v>周娇</v>
      </c>
      <c r="D24" s="5">
        <v>18.4</v>
      </c>
      <c r="E24" s="5">
        <v>22.6</v>
      </c>
      <c r="F24" s="5">
        <v>41.6</v>
      </c>
      <c r="G24" s="5">
        <v>9.3</v>
      </c>
      <c r="H24" s="5">
        <v>91.9</v>
      </c>
      <c r="I24" s="4" t="s">
        <v>13</v>
      </c>
      <c r="J24" s="4">
        <v>1</v>
      </c>
    </row>
    <row r="25" spans="1:10" s="3" customFormat="1" ht="35.25" customHeight="1">
      <c r="A25" s="4" t="s">
        <v>28</v>
      </c>
      <c r="B25" s="4">
        <v>4</v>
      </c>
      <c r="C25" s="4" t="str">
        <f>"王燕妮"</f>
        <v>王燕妮</v>
      </c>
      <c r="D25" s="5">
        <v>18.1</v>
      </c>
      <c r="E25" s="5">
        <v>23.2</v>
      </c>
      <c r="F25" s="5">
        <v>40.8</v>
      </c>
      <c r="G25" s="5">
        <v>8.8</v>
      </c>
      <c r="H25" s="5">
        <v>90.9</v>
      </c>
      <c r="I25" s="4" t="s">
        <v>13</v>
      </c>
      <c r="J25" s="4">
        <v>2</v>
      </c>
    </row>
    <row r="26" spans="1:10" s="3" customFormat="1" ht="35.25" customHeight="1">
      <c r="A26" s="4" t="s">
        <v>28</v>
      </c>
      <c r="B26" s="4">
        <v>15</v>
      </c>
      <c r="C26" s="4" t="str">
        <f>"张效议"</f>
        <v>张效议</v>
      </c>
      <c r="D26" s="5">
        <v>17</v>
      </c>
      <c r="E26" s="5">
        <v>21.2</v>
      </c>
      <c r="F26" s="5">
        <v>40.2</v>
      </c>
      <c r="G26" s="5">
        <v>8.1</v>
      </c>
      <c r="H26" s="5">
        <v>86.5</v>
      </c>
      <c r="I26" s="4" t="s">
        <v>13</v>
      </c>
      <c r="J26" s="4">
        <v>3</v>
      </c>
    </row>
    <row r="27" spans="1:10" s="2" customFormat="1" ht="35.25" customHeight="1">
      <c r="A27" s="4" t="s">
        <v>28</v>
      </c>
      <c r="B27" s="4">
        <v>13</v>
      </c>
      <c r="C27" s="4" t="str">
        <f>"王一全"</f>
        <v>王一全</v>
      </c>
      <c r="D27" s="5">
        <v>16.9</v>
      </c>
      <c r="E27" s="5">
        <v>21.7</v>
      </c>
      <c r="F27" s="5">
        <v>39</v>
      </c>
      <c r="G27" s="5">
        <v>8.6</v>
      </c>
      <c r="H27" s="5">
        <v>86.2</v>
      </c>
      <c r="I27" s="4" t="s">
        <v>13</v>
      </c>
      <c r="J27" s="4">
        <v>4</v>
      </c>
    </row>
    <row r="28" spans="1:10" s="3" customFormat="1" ht="35.25" customHeight="1">
      <c r="A28" s="4" t="s">
        <v>28</v>
      </c>
      <c r="B28" s="4">
        <v>12</v>
      </c>
      <c r="C28" s="4" t="str">
        <f>"陆美秀"</f>
        <v>陆美秀</v>
      </c>
      <c r="D28" s="5">
        <v>16.9</v>
      </c>
      <c r="E28" s="5">
        <v>22.4</v>
      </c>
      <c r="F28" s="5">
        <v>38.6</v>
      </c>
      <c r="G28" s="5">
        <v>8.2</v>
      </c>
      <c r="H28" s="5">
        <v>86.1</v>
      </c>
      <c r="I28" s="4" t="s">
        <v>13</v>
      </c>
      <c r="J28" s="4">
        <v>5</v>
      </c>
    </row>
    <row r="29" spans="1:10" s="3" customFormat="1" ht="35.25" customHeight="1">
      <c r="A29" s="4" t="s">
        <v>28</v>
      </c>
      <c r="B29" s="4">
        <v>19</v>
      </c>
      <c r="C29" s="4" t="str">
        <f>"韦娜"</f>
        <v>韦娜</v>
      </c>
      <c r="D29" s="5">
        <v>16.6</v>
      </c>
      <c r="E29" s="5">
        <v>21.1</v>
      </c>
      <c r="F29" s="5">
        <v>39.9</v>
      </c>
      <c r="G29" s="5">
        <v>8.4</v>
      </c>
      <c r="H29" s="5">
        <v>86</v>
      </c>
      <c r="I29" s="4" t="s">
        <v>13</v>
      </c>
      <c r="J29" s="4">
        <v>6</v>
      </c>
    </row>
    <row r="30" spans="1:10" s="2" customFormat="1" ht="35.25" customHeight="1">
      <c r="A30" s="4" t="s">
        <v>28</v>
      </c>
      <c r="B30" s="4">
        <v>6</v>
      </c>
      <c r="C30" s="4" t="str">
        <f>"赵乙徽"</f>
        <v>赵乙徽</v>
      </c>
      <c r="D30" s="5">
        <v>16.9</v>
      </c>
      <c r="E30" s="5">
        <v>21.2</v>
      </c>
      <c r="F30" s="5">
        <v>39.7</v>
      </c>
      <c r="G30" s="5">
        <v>8</v>
      </c>
      <c r="H30" s="5">
        <v>85.8</v>
      </c>
      <c r="I30" s="4" t="s">
        <v>13</v>
      </c>
      <c r="J30" s="4">
        <v>7</v>
      </c>
    </row>
    <row r="31" spans="1:10" s="2" customFormat="1" ht="35.25" customHeight="1">
      <c r="A31" s="4" t="s">
        <v>28</v>
      </c>
      <c r="B31" s="4">
        <v>11</v>
      </c>
      <c r="C31" s="4" t="str">
        <f>"王艳"</f>
        <v>王艳</v>
      </c>
      <c r="D31" s="5">
        <v>16</v>
      </c>
      <c r="E31" s="5">
        <v>21.2</v>
      </c>
      <c r="F31" s="5">
        <v>39.9</v>
      </c>
      <c r="G31" s="5">
        <v>7.8</v>
      </c>
      <c r="H31" s="5">
        <v>84.9</v>
      </c>
      <c r="I31" s="4" t="s">
        <v>13</v>
      </c>
      <c r="J31" s="4">
        <v>8</v>
      </c>
    </row>
    <row r="32" spans="1:10" s="3" customFormat="1" ht="35.25" customHeight="1">
      <c r="A32" s="4" t="s">
        <v>28</v>
      </c>
      <c r="B32" s="4">
        <v>17</v>
      </c>
      <c r="C32" s="4" t="str">
        <f>"李福"</f>
        <v>李福</v>
      </c>
      <c r="D32" s="5">
        <v>16.7</v>
      </c>
      <c r="E32" s="5">
        <v>21.3</v>
      </c>
      <c r="F32" s="5">
        <v>38.7</v>
      </c>
      <c r="G32" s="5">
        <v>8.2</v>
      </c>
      <c r="H32" s="5">
        <v>84.9</v>
      </c>
      <c r="I32" s="4" t="s">
        <v>13</v>
      </c>
      <c r="J32" s="4">
        <v>8</v>
      </c>
    </row>
    <row r="33" spans="1:10" s="3" customFormat="1" ht="35.25" customHeight="1">
      <c r="A33" s="4" t="s">
        <v>28</v>
      </c>
      <c r="B33" s="4">
        <v>10</v>
      </c>
      <c r="C33" s="4" t="str">
        <f>"钟桂芬"</f>
        <v>钟桂芬</v>
      </c>
      <c r="D33" s="5">
        <v>16.6</v>
      </c>
      <c r="E33" s="5">
        <v>20.7</v>
      </c>
      <c r="F33" s="5">
        <v>38.8</v>
      </c>
      <c r="G33" s="5">
        <v>8</v>
      </c>
      <c r="H33" s="5">
        <v>84.1</v>
      </c>
      <c r="I33" s="4" t="s">
        <v>13</v>
      </c>
      <c r="J33" s="4">
        <v>9</v>
      </c>
    </row>
    <row r="34" spans="1:10" s="3" customFormat="1" ht="35.25" customHeight="1">
      <c r="A34" s="4" t="s">
        <v>28</v>
      </c>
      <c r="B34" s="4">
        <v>5</v>
      </c>
      <c r="C34" s="4" t="str">
        <f>"韦显悦"</f>
        <v>韦显悦</v>
      </c>
      <c r="D34" s="5">
        <v>16.6</v>
      </c>
      <c r="E34" s="5">
        <v>20.6</v>
      </c>
      <c r="F34" s="5">
        <v>38.5</v>
      </c>
      <c r="G34" s="5">
        <v>8.1</v>
      </c>
      <c r="H34" s="5">
        <v>83.8</v>
      </c>
      <c r="I34" s="4" t="s">
        <v>13</v>
      </c>
      <c r="J34" s="4">
        <v>10</v>
      </c>
    </row>
    <row r="35" spans="1:10" s="3" customFormat="1" ht="35.25" customHeight="1">
      <c r="A35" s="4" t="s">
        <v>28</v>
      </c>
      <c r="B35" s="4">
        <v>18</v>
      </c>
      <c r="C35" s="4" t="str">
        <f>"张小琼"</f>
        <v>张小琼</v>
      </c>
      <c r="D35" s="5">
        <v>16.8</v>
      </c>
      <c r="E35" s="5">
        <v>20.6</v>
      </c>
      <c r="F35" s="5">
        <v>38.4</v>
      </c>
      <c r="G35" s="5">
        <v>8</v>
      </c>
      <c r="H35" s="5">
        <v>83.8</v>
      </c>
      <c r="I35" s="4" t="s">
        <v>13</v>
      </c>
      <c r="J35" s="4">
        <v>10</v>
      </c>
    </row>
    <row r="36" spans="1:10" s="3" customFormat="1" ht="35.25" customHeight="1">
      <c r="A36" s="4" t="s">
        <v>28</v>
      </c>
      <c r="B36" s="4">
        <v>14</v>
      </c>
      <c r="C36" s="4" t="str">
        <f>"陆跃文"</f>
        <v>陆跃文</v>
      </c>
      <c r="D36" s="5">
        <v>16.2</v>
      </c>
      <c r="E36" s="5">
        <v>20.2</v>
      </c>
      <c r="F36" s="5">
        <v>39.3</v>
      </c>
      <c r="G36" s="5">
        <v>7.7</v>
      </c>
      <c r="H36" s="5">
        <v>83.4</v>
      </c>
      <c r="I36" s="4" t="s">
        <v>13</v>
      </c>
      <c r="J36" s="4">
        <v>11</v>
      </c>
    </row>
    <row r="37" spans="1:10" s="3" customFormat="1" ht="35.25" customHeight="1">
      <c r="A37" s="4" t="s">
        <v>28</v>
      </c>
      <c r="B37" s="4">
        <v>7</v>
      </c>
      <c r="C37" s="4" t="str">
        <f>"梁梅凤"</f>
        <v>梁梅凤</v>
      </c>
      <c r="D37" s="5">
        <v>16.4</v>
      </c>
      <c r="E37" s="5">
        <v>20.2</v>
      </c>
      <c r="F37" s="5">
        <v>38.5</v>
      </c>
      <c r="G37" s="5">
        <v>8</v>
      </c>
      <c r="H37" s="5">
        <v>83.1</v>
      </c>
      <c r="I37" s="4" t="s">
        <v>13</v>
      </c>
      <c r="J37" s="4">
        <v>12</v>
      </c>
    </row>
    <row r="38" spans="1:10" s="3" customFormat="1" ht="35.25" customHeight="1">
      <c r="A38" s="4" t="s">
        <v>28</v>
      </c>
      <c r="B38" s="4">
        <v>9</v>
      </c>
      <c r="C38" s="4" t="str">
        <f>"罗晓"</f>
        <v>罗晓</v>
      </c>
      <c r="D38" s="5">
        <v>16.6</v>
      </c>
      <c r="E38" s="5">
        <v>19.3</v>
      </c>
      <c r="F38" s="5">
        <v>38.6</v>
      </c>
      <c r="G38" s="5">
        <v>7.9</v>
      </c>
      <c r="H38" s="5">
        <v>82.4</v>
      </c>
      <c r="I38" s="4" t="s">
        <v>13</v>
      </c>
      <c r="J38" s="4">
        <v>13</v>
      </c>
    </row>
    <row r="39" spans="1:10" s="3" customFormat="1" ht="35.25" customHeight="1">
      <c r="A39" s="4" t="s">
        <v>28</v>
      </c>
      <c r="B39" s="4">
        <v>16</v>
      </c>
      <c r="C39" s="4" t="str">
        <f>"车富梅"</f>
        <v>车富梅</v>
      </c>
      <c r="D39" s="5">
        <v>15.6</v>
      </c>
      <c r="E39" s="5">
        <v>20</v>
      </c>
      <c r="F39" s="5">
        <v>39.2</v>
      </c>
      <c r="G39" s="5">
        <v>7.6</v>
      </c>
      <c r="H39" s="5">
        <v>82.4</v>
      </c>
      <c r="I39" s="4" t="s">
        <v>13</v>
      </c>
      <c r="J39" s="4">
        <v>13</v>
      </c>
    </row>
    <row r="40" spans="1:10" s="2" customFormat="1" ht="35.25" customHeight="1">
      <c r="A40" s="4" t="s">
        <v>28</v>
      </c>
      <c r="B40" s="4">
        <v>8</v>
      </c>
      <c r="C40" s="4" t="str">
        <f>"王立凤"</f>
        <v>王立凤</v>
      </c>
      <c r="D40" s="5">
        <v>15.8</v>
      </c>
      <c r="E40" s="5">
        <v>18.8</v>
      </c>
      <c r="F40" s="5">
        <v>38</v>
      </c>
      <c r="G40" s="5">
        <v>8.4</v>
      </c>
      <c r="H40" s="5">
        <v>81</v>
      </c>
      <c r="I40" s="4" t="s">
        <v>13</v>
      </c>
      <c r="J40" s="4">
        <v>14</v>
      </c>
    </row>
    <row r="41" spans="1:10" s="3" customFormat="1" ht="35.25" customHeight="1">
      <c r="A41" s="4" t="s">
        <v>28</v>
      </c>
      <c r="B41" s="4">
        <v>2</v>
      </c>
      <c r="C41" s="4" t="str">
        <f>"秦越意"</f>
        <v>秦越意</v>
      </c>
      <c r="D41" s="5">
        <v>15.2</v>
      </c>
      <c r="E41" s="5">
        <v>18.8</v>
      </c>
      <c r="F41" s="5">
        <v>38.2</v>
      </c>
      <c r="G41" s="5">
        <v>8</v>
      </c>
      <c r="H41" s="5">
        <v>80.2</v>
      </c>
      <c r="I41" s="4" t="s">
        <v>13</v>
      </c>
      <c r="J41" s="4">
        <v>15</v>
      </c>
    </row>
    <row r="42" spans="1:10" s="3" customFormat="1" ht="35.25" customHeight="1">
      <c r="A42" s="4" t="s">
        <v>28</v>
      </c>
      <c r="B42" s="4">
        <v>1</v>
      </c>
      <c r="C42" s="4" t="str">
        <f>"吴晓盼"</f>
        <v>吴晓盼</v>
      </c>
      <c r="D42" s="5">
        <v>14.2</v>
      </c>
      <c r="E42" s="5">
        <v>20</v>
      </c>
      <c r="F42" s="5">
        <v>35.2</v>
      </c>
      <c r="G42" s="5">
        <v>8.5</v>
      </c>
      <c r="H42" s="5">
        <v>77.9</v>
      </c>
      <c r="I42" s="4" t="s">
        <v>13</v>
      </c>
      <c r="J42" s="4">
        <v>16</v>
      </c>
    </row>
    <row r="43" spans="1:10" s="3" customFormat="1" ht="35.25" customHeight="1">
      <c r="A43" s="4" t="s">
        <v>29</v>
      </c>
      <c r="B43" s="4">
        <v>14</v>
      </c>
      <c r="C43" s="4" t="str">
        <f>"杨兰芬"</f>
        <v>杨兰芬</v>
      </c>
      <c r="D43" s="5">
        <v>18.42</v>
      </c>
      <c r="E43" s="5">
        <v>23.4</v>
      </c>
      <c r="F43" s="5">
        <v>43.66</v>
      </c>
      <c r="G43" s="5">
        <v>9.48</v>
      </c>
      <c r="H43" s="5">
        <v>94.96</v>
      </c>
      <c r="I43" s="4" t="s">
        <v>13</v>
      </c>
      <c r="J43" s="4">
        <v>1</v>
      </c>
    </row>
    <row r="44" spans="1:10" s="3" customFormat="1" ht="35.25" customHeight="1">
      <c r="A44" s="4" t="s">
        <v>29</v>
      </c>
      <c r="B44" s="4">
        <v>4</v>
      </c>
      <c r="C44" s="4" t="str">
        <f>"陆丽爽"</f>
        <v>陆丽爽</v>
      </c>
      <c r="D44" s="5">
        <v>18.4</v>
      </c>
      <c r="E44" s="5">
        <v>22.5</v>
      </c>
      <c r="F44" s="5">
        <v>42.46</v>
      </c>
      <c r="G44" s="5">
        <v>9.2</v>
      </c>
      <c r="H44" s="5">
        <v>92.56</v>
      </c>
      <c r="I44" s="4" t="s">
        <v>13</v>
      </c>
      <c r="J44" s="4">
        <v>2</v>
      </c>
    </row>
    <row r="45" spans="1:10" s="2" customFormat="1" ht="35.25" customHeight="1">
      <c r="A45" s="4" t="s">
        <v>29</v>
      </c>
      <c r="B45" s="4">
        <v>17</v>
      </c>
      <c r="C45" s="4" t="str">
        <f>"李红艳"</f>
        <v>李红艳</v>
      </c>
      <c r="D45" s="5">
        <v>17.92</v>
      </c>
      <c r="E45" s="5">
        <v>22.4</v>
      </c>
      <c r="F45" s="5">
        <v>41.9</v>
      </c>
      <c r="G45" s="5">
        <v>8.8</v>
      </c>
      <c r="H45" s="5">
        <v>91.02</v>
      </c>
      <c r="I45" s="4" t="s">
        <v>13</v>
      </c>
      <c r="J45" s="4">
        <v>3</v>
      </c>
    </row>
    <row r="46" spans="1:10" s="3" customFormat="1" ht="35.25" customHeight="1">
      <c r="A46" s="4" t="s">
        <v>29</v>
      </c>
      <c r="B46" s="4">
        <v>6</v>
      </c>
      <c r="C46" s="4" t="str">
        <f>"罗彩玉"</f>
        <v>罗彩玉</v>
      </c>
      <c r="D46" s="5">
        <v>18.04</v>
      </c>
      <c r="E46" s="5">
        <v>22.4</v>
      </c>
      <c r="F46" s="5">
        <v>40.34</v>
      </c>
      <c r="G46" s="5">
        <v>8.74</v>
      </c>
      <c r="H46" s="5">
        <v>89.52</v>
      </c>
      <c r="I46" s="4" t="s">
        <v>13</v>
      </c>
      <c r="J46" s="4">
        <v>4</v>
      </c>
    </row>
    <row r="47" spans="1:10" s="2" customFormat="1" ht="35.25" customHeight="1">
      <c r="A47" s="4" t="s">
        <v>29</v>
      </c>
      <c r="B47" s="4">
        <v>12</v>
      </c>
      <c r="C47" s="4" t="str">
        <f>"吴蓉"</f>
        <v>吴蓉</v>
      </c>
      <c r="D47" s="5">
        <v>16.8</v>
      </c>
      <c r="E47" s="5">
        <v>21.6</v>
      </c>
      <c r="F47" s="5">
        <v>41.02</v>
      </c>
      <c r="G47" s="5">
        <v>8.62</v>
      </c>
      <c r="H47" s="5">
        <v>88.04</v>
      </c>
      <c r="I47" s="4" t="s">
        <v>13</v>
      </c>
      <c r="J47" s="4">
        <v>5</v>
      </c>
    </row>
    <row r="48" spans="1:10" s="3" customFormat="1" ht="35.25" customHeight="1">
      <c r="A48" s="4" t="s">
        <v>29</v>
      </c>
      <c r="B48" s="4">
        <v>15</v>
      </c>
      <c r="C48" s="4" t="str">
        <f>"李艳"</f>
        <v>李艳</v>
      </c>
      <c r="D48" s="5">
        <v>17.1</v>
      </c>
      <c r="E48" s="5">
        <v>21.6</v>
      </c>
      <c r="F48" s="5">
        <v>40.3</v>
      </c>
      <c r="G48" s="5">
        <v>8.42</v>
      </c>
      <c r="H48" s="5">
        <v>87.42</v>
      </c>
      <c r="I48" s="4" t="s">
        <v>13</v>
      </c>
      <c r="J48" s="4">
        <v>6</v>
      </c>
    </row>
    <row r="49" spans="1:10" s="2" customFormat="1" ht="35.25" customHeight="1">
      <c r="A49" s="4" t="s">
        <v>29</v>
      </c>
      <c r="B49" s="4">
        <v>9</v>
      </c>
      <c r="C49" s="4" t="str">
        <f>"任雪瑞"</f>
        <v>任雪瑞</v>
      </c>
      <c r="D49" s="5">
        <v>17.84</v>
      </c>
      <c r="E49" s="5">
        <v>20.52</v>
      </c>
      <c r="F49" s="5">
        <v>39.76</v>
      </c>
      <c r="G49" s="5">
        <v>9.22</v>
      </c>
      <c r="H49" s="5">
        <v>87.34</v>
      </c>
      <c r="I49" s="4" t="s">
        <v>13</v>
      </c>
      <c r="J49" s="4">
        <v>7</v>
      </c>
    </row>
    <row r="50" spans="1:10" s="2" customFormat="1" ht="35.25" customHeight="1">
      <c r="A50" s="4" t="s">
        <v>29</v>
      </c>
      <c r="B50" s="4">
        <v>5</v>
      </c>
      <c r="C50" s="4" t="str">
        <f>"秦绍梦"</f>
        <v>秦绍梦</v>
      </c>
      <c r="D50" s="5">
        <v>17.06</v>
      </c>
      <c r="E50" s="5">
        <v>21.1</v>
      </c>
      <c r="F50" s="5">
        <v>39.38</v>
      </c>
      <c r="G50" s="5">
        <v>8.92</v>
      </c>
      <c r="H50" s="5">
        <v>86.46</v>
      </c>
      <c r="I50" s="4" t="s">
        <v>13</v>
      </c>
      <c r="J50" s="4">
        <v>8</v>
      </c>
    </row>
    <row r="51" spans="1:10" s="3" customFormat="1" ht="35.25" customHeight="1">
      <c r="A51" s="4" t="s">
        <v>29</v>
      </c>
      <c r="B51" s="4">
        <v>10</v>
      </c>
      <c r="C51" s="4" t="str">
        <f>"班利巧"</f>
        <v>班利巧</v>
      </c>
      <c r="D51" s="5">
        <v>17.12</v>
      </c>
      <c r="E51" s="5">
        <v>21.1</v>
      </c>
      <c r="F51" s="5">
        <v>39</v>
      </c>
      <c r="G51" s="5">
        <v>8.52</v>
      </c>
      <c r="H51" s="5">
        <v>85.74</v>
      </c>
      <c r="I51" s="4" t="s">
        <v>13</v>
      </c>
      <c r="J51" s="4">
        <v>9</v>
      </c>
    </row>
    <row r="52" spans="1:10" s="3" customFormat="1" ht="35.25" customHeight="1">
      <c r="A52" s="4" t="s">
        <v>29</v>
      </c>
      <c r="B52" s="4">
        <v>16</v>
      </c>
      <c r="C52" s="4" t="str">
        <f>"何焌栩"</f>
        <v>何焌栩</v>
      </c>
      <c r="D52" s="5">
        <v>16.5</v>
      </c>
      <c r="E52" s="5">
        <v>21.3</v>
      </c>
      <c r="F52" s="5">
        <v>38.6</v>
      </c>
      <c r="G52" s="5">
        <v>8.48</v>
      </c>
      <c r="H52" s="5">
        <v>84.88</v>
      </c>
      <c r="I52" s="4" t="s">
        <v>13</v>
      </c>
      <c r="J52" s="4">
        <v>10</v>
      </c>
    </row>
    <row r="53" spans="1:10" s="2" customFormat="1" ht="35.25" customHeight="1">
      <c r="A53" s="4" t="s">
        <v>29</v>
      </c>
      <c r="B53" s="4">
        <v>1</v>
      </c>
      <c r="C53" s="4" t="str">
        <f>"乐仁美"</f>
        <v>乐仁美</v>
      </c>
      <c r="D53" s="5">
        <v>15.84</v>
      </c>
      <c r="E53" s="5">
        <v>20.7</v>
      </c>
      <c r="F53" s="5">
        <v>39.4</v>
      </c>
      <c r="G53" s="5">
        <v>8.3</v>
      </c>
      <c r="H53" s="5">
        <v>84.24</v>
      </c>
      <c r="I53" s="4" t="s">
        <v>13</v>
      </c>
      <c r="J53" s="4">
        <v>11</v>
      </c>
    </row>
    <row r="54" spans="1:10" s="2" customFormat="1" ht="35.25" customHeight="1">
      <c r="A54" s="4" t="s">
        <v>29</v>
      </c>
      <c r="B54" s="4">
        <v>18</v>
      </c>
      <c r="C54" s="4" t="str">
        <f>"李海燕"</f>
        <v>李海燕</v>
      </c>
      <c r="D54" s="5">
        <v>16.8</v>
      </c>
      <c r="E54" s="5">
        <v>20.8</v>
      </c>
      <c r="F54" s="5">
        <v>38.44</v>
      </c>
      <c r="G54" s="5">
        <v>8.1</v>
      </c>
      <c r="H54" s="5">
        <v>84.14</v>
      </c>
      <c r="I54" s="4" t="s">
        <v>13</v>
      </c>
      <c r="J54" s="4">
        <v>12</v>
      </c>
    </row>
    <row r="55" spans="1:10" s="3" customFormat="1" ht="35.25" customHeight="1">
      <c r="A55" s="4" t="s">
        <v>29</v>
      </c>
      <c r="B55" s="4">
        <v>7</v>
      </c>
      <c r="C55" s="4" t="str">
        <f>"文英"</f>
        <v>文英</v>
      </c>
      <c r="D55" s="5">
        <v>15.94</v>
      </c>
      <c r="E55" s="5">
        <v>20.2</v>
      </c>
      <c r="F55" s="5">
        <v>38.7</v>
      </c>
      <c r="G55" s="5">
        <v>8.42</v>
      </c>
      <c r="H55" s="5">
        <v>83.26</v>
      </c>
      <c r="I55" s="4" t="s">
        <v>13</v>
      </c>
      <c r="J55" s="4">
        <v>13</v>
      </c>
    </row>
    <row r="56" spans="1:10" s="2" customFormat="1" ht="35.25" customHeight="1">
      <c r="A56" s="4" t="s">
        <v>29</v>
      </c>
      <c r="B56" s="4">
        <v>2</v>
      </c>
      <c r="C56" s="4" t="str">
        <f>"黄文晓"</f>
        <v>黄文晓</v>
      </c>
      <c r="D56" s="5">
        <v>15.8</v>
      </c>
      <c r="E56" s="5">
        <v>18.1</v>
      </c>
      <c r="F56" s="5">
        <v>34.52</v>
      </c>
      <c r="G56" s="5">
        <v>7.56</v>
      </c>
      <c r="H56" s="5">
        <v>75.98</v>
      </c>
      <c r="I56" s="4" t="s">
        <v>13</v>
      </c>
      <c r="J56" s="4">
        <v>14</v>
      </c>
    </row>
    <row r="57" spans="1:10" s="2" customFormat="1" ht="35.25" customHeight="1">
      <c r="A57" s="4" t="s">
        <v>29</v>
      </c>
      <c r="B57" s="4">
        <v>3</v>
      </c>
      <c r="C57" s="4" t="str">
        <f>"郭蒙蒙"</f>
        <v>郭蒙蒙</v>
      </c>
      <c r="D57" s="5">
        <v>13.8</v>
      </c>
      <c r="E57" s="5">
        <v>16.7</v>
      </c>
      <c r="F57" s="5">
        <v>31.92</v>
      </c>
      <c r="G57" s="5">
        <v>6.9</v>
      </c>
      <c r="H57" s="5">
        <v>69.32</v>
      </c>
      <c r="I57" s="4" t="s">
        <v>13</v>
      </c>
      <c r="J57" s="4">
        <v>15</v>
      </c>
    </row>
    <row r="58" spans="1:10" s="3" customFormat="1" ht="35.25" customHeight="1">
      <c r="A58" s="4" t="s">
        <v>29</v>
      </c>
      <c r="B58" s="4">
        <v>8</v>
      </c>
      <c r="C58" s="4" t="str">
        <f>"农永波"</f>
        <v>农永波</v>
      </c>
      <c r="D58" s="5"/>
      <c r="E58" s="5"/>
      <c r="F58" s="5"/>
      <c r="G58" s="5"/>
      <c r="H58" s="5" t="s">
        <v>30</v>
      </c>
      <c r="I58" s="4" t="s">
        <v>13</v>
      </c>
      <c r="J58" s="4">
        <v>16</v>
      </c>
    </row>
    <row r="59" spans="1:10" s="2" customFormat="1" ht="35.25" customHeight="1">
      <c r="A59" s="4" t="s">
        <v>29</v>
      </c>
      <c r="B59" s="4">
        <v>11</v>
      </c>
      <c r="C59" s="4" t="str">
        <f>"张仁米"</f>
        <v>张仁米</v>
      </c>
      <c r="D59" s="5"/>
      <c r="E59" s="5"/>
      <c r="F59" s="5"/>
      <c r="G59" s="5"/>
      <c r="H59" s="5" t="s">
        <v>30</v>
      </c>
      <c r="I59" s="4" t="s">
        <v>13</v>
      </c>
      <c r="J59" s="4">
        <v>17</v>
      </c>
    </row>
    <row r="60" spans="1:10" s="3" customFormat="1" ht="35.25" customHeight="1">
      <c r="A60" s="4" t="s">
        <v>29</v>
      </c>
      <c r="B60" s="4">
        <v>13</v>
      </c>
      <c r="C60" s="4" t="str">
        <f>"韦张秋"</f>
        <v>韦张秋</v>
      </c>
      <c r="D60" s="5"/>
      <c r="E60" s="5"/>
      <c r="F60" s="5"/>
      <c r="G60" s="5"/>
      <c r="H60" s="5" t="s">
        <v>30</v>
      </c>
      <c r="I60" s="4" t="s">
        <v>13</v>
      </c>
      <c r="J60" s="4">
        <v>18</v>
      </c>
    </row>
    <row r="61" spans="1:10" s="3" customFormat="1" ht="35.25" customHeight="1">
      <c r="A61" s="4" t="s">
        <v>29</v>
      </c>
      <c r="B61" s="4">
        <v>19</v>
      </c>
      <c r="C61" s="4" t="str">
        <f>"韦玉瑾"</f>
        <v>韦玉瑾</v>
      </c>
      <c r="D61" s="5"/>
      <c r="E61" s="5"/>
      <c r="F61" s="5"/>
      <c r="G61" s="5"/>
      <c r="H61" s="5" t="s">
        <v>30</v>
      </c>
      <c r="I61" s="4" t="s">
        <v>13</v>
      </c>
      <c r="J61" s="4">
        <v>19</v>
      </c>
    </row>
    <row r="62" spans="1:10" s="3" customFormat="1" ht="35.25" customHeight="1">
      <c r="A62" s="4" t="s">
        <v>31</v>
      </c>
      <c r="B62" s="4">
        <v>6</v>
      </c>
      <c r="C62" s="4" t="str">
        <f>"李成结"</f>
        <v>李成结</v>
      </c>
      <c r="D62" s="5">
        <v>17.8</v>
      </c>
      <c r="E62" s="5">
        <v>21.4</v>
      </c>
      <c r="F62" s="5">
        <v>41.8</v>
      </c>
      <c r="G62" s="5">
        <v>9.66</v>
      </c>
      <c r="H62" s="5">
        <v>90.66</v>
      </c>
      <c r="I62" s="4" t="s">
        <v>13</v>
      </c>
      <c r="J62" s="4">
        <v>1</v>
      </c>
    </row>
    <row r="63" spans="1:10" s="3" customFormat="1" ht="35.25" customHeight="1">
      <c r="A63" s="4" t="s">
        <v>31</v>
      </c>
      <c r="B63" s="4">
        <v>14</v>
      </c>
      <c r="C63" s="4" t="str">
        <f>"谢颉"</f>
        <v>谢颉</v>
      </c>
      <c r="D63" s="5">
        <v>17.8</v>
      </c>
      <c r="E63" s="5">
        <v>22.1</v>
      </c>
      <c r="F63" s="5">
        <v>41.1</v>
      </c>
      <c r="G63" s="5">
        <v>9.5</v>
      </c>
      <c r="H63" s="5">
        <v>90.5</v>
      </c>
      <c r="I63" s="4" t="s">
        <v>13</v>
      </c>
      <c r="J63" s="4">
        <v>2</v>
      </c>
    </row>
    <row r="64" spans="1:10" s="3" customFormat="1" ht="35.25" customHeight="1">
      <c r="A64" s="4" t="s">
        <v>31</v>
      </c>
      <c r="B64" s="4">
        <v>8</v>
      </c>
      <c r="C64" s="4" t="str">
        <f>"王铭"</f>
        <v>王铭</v>
      </c>
      <c r="D64" s="5">
        <v>17.55</v>
      </c>
      <c r="E64" s="5">
        <v>22</v>
      </c>
      <c r="F64" s="5">
        <v>41.3</v>
      </c>
      <c r="G64" s="5">
        <v>9.1</v>
      </c>
      <c r="H64" s="5">
        <v>89.95</v>
      </c>
      <c r="I64" s="4" t="s">
        <v>13</v>
      </c>
      <c r="J64" s="4">
        <v>3</v>
      </c>
    </row>
    <row r="65" spans="1:10" s="3" customFormat="1" ht="35.25" customHeight="1">
      <c r="A65" s="4" t="s">
        <v>31</v>
      </c>
      <c r="B65" s="4">
        <v>16</v>
      </c>
      <c r="C65" s="4" t="str">
        <f>"王丽群"</f>
        <v>王丽群</v>
      </c>
      <c r="D65" s="5">
        <v>18</v>
      </c>
      <c r="E65" s="5">
        <v>22</v>
      </c>
      <c r="F65" s="5">
        <v>40.6</v>
      </c>
      <c r="G65" s="5">
        <v>9.1</v>
      </c>
      <c r="H65" s="5">
        <v>89.7</v>
      </c>
      <c r="I65" s="4" t="s">
        <v>13</v>
      </c>
      <c r="J65" s="4">
        <v>4</v>
      </c>
    </row>
    <row r="66" spans="1:10" s="3" customFormat="1" ht="35.25" customHeight="1">
      <c r="A66" s="4" t="s">
        <v>31</v>
      </c>
      <c r="B66" s="4">
        <v>13</v>
      </c>
      <c r="C66" s="4" t="str">
        <f>"刘彩琴"</f>
        <v>刘彩琴</v>
      </c>
      <c r="D66" s="5">
        <v>18</v>
      </c>
      <c r="E66" s="5">
        <v>21.3</v>
      </c>
      <c r="F66" s="5">
        <v>40.9</v>
      </c>
      <c r="G66" s="5">
        <v>9.2</v>
      </c>
      <c r="H66" s="5">
        <v>89.4</v>
      </c>
      <c r="I66" s="4" t="s">
        <v>13</v>
      </c>
      <c r="J66" s="4">
        <v>5</v>
      </c>
    </row>
    <row r="67" spans="1:10" s="3" customFormat="1" ht="35.25" customHeight="1">
      <c r="A67" s="4" t="s">
        <v>31</v>
      </c>
      <c r="B67" s="4">
        <v>12</v>
      </c>
      <c r="C67" s="4" t="str">
        <f>"肖妮"</f>
        <v>肖妮</v>
      </c>
      <c r="D67" s="5">
        <v>17.8</v>
      </c>
      <c r="E67" s="5">
        <v>21</v>
      </c>
      <c r="F67" s="5">
        <v>40.7</v>
      </c>
      <c r="G67" s="5">
        <v>9.3</v>
      </c>
      <c r="H67" s="5">
        <v>88.8</v>
      </c>
      <c r="I67" s="4" t="s">
        <v>13</v>
      </c>
      <c r="J67" s="4">
        <v>6</v>
      </c>
    </row>
    <row r="68" spans="1:10" s="3" customFormat="1" ht="35.25" customHeight="1">
      <c r="A68" s="4" t="s">
        <v>31</v>
      </c>
      <c r="B68" s="4">
        <v>19</v>
      </c>
      <c r="C68" s="4" t="str">
        <f>"韦明秋"</f>
        <v>韦明秋</v>
      </c>
      <c r="D68" s="5">
        <v>17.4</v>
      </c>
      <c r="E68" s="5">
        <v>21.22</v>
      </c>
      <c r="F68" s="5">
        <v>40.2</v>
      </c>
      <c r="G68" s="5">
        <v>9.3</v>
      </c>
      <c r="H68" s="5">
        <v>88.12</v>
      </c>
      <c r="I68" s="4" t="s">
        <v>13</v>
      </c>
      <c r="J68" s="4">
        <v>7</v>
      </c>
    </row>
    <row r="69" spans="1:10" s="3" customFormat="1" ht="35.25" customHeight="1">
      <c r="A69" s="4" t="s">
        <v>31</v>
      </c>
      <c r="B69" s="4">
        <v>5</v>
      </c>
      <c r="C69" s="4" t="str">
        <f>"刘大美"</f>
        <v>刘大美</v>
      </c>
      <c r="D69" s="5">
        <v>17.6</v>
      </c>
      <c r="E69" s="5">
        <v>21.2</v>
      </c>
      <c r="F69" s="5">
        <v>40.23</v>
      </c>
      <c r="G69" s="5">
        <v>9</v>
      </c>
      <c r="H69" s="5">
        <v>88.03</v>
      </c>
      <c r="I69" s="4" t="s">
        <v>13</v>
      </c>
      <c r="J69" s="4">
        <v>8</v>
      </c>
    </row>
    <row r="70" spans="1:10" s="3" customFormat="1" ht="35.25" customHeight="1">
      <c r="A70" s="4" t="s">
        <v>31</v>
      </c>
      <c r="B70" s="4">
        <v>7</v>
      </c>
      <c r="C70" s="4" t="str">
        <f>"滕仕艳"</f>
        <v>滕仕艳</v>
      </c>
      <c r="D70" s="5">
        <v>17.6</v>
      </c>
      <c r="E70" s="5">
        <v>21.5</v>
      </c>
      <c r="F70" s="5">
        <v>39.6</v>
      </c>
      <c r="G70" s="5">
        <v>8.9</v>
      </c>
      <c r="H70" s="5">
        <v>87.6</v>
      </c>
      <c r="I70" s="4" t="s">
        <v>13</v>
      </c>
      <c r="J70" s="4">
        <v>9</v>
      </c>
    </row>
    <row r="71" spans="1:10" s="3" customFormat="1" ht="35.25" customHeight="1">
      <c r="A71" s="4" t="s">
        <v>31</v>
      </c>
      <c r="B71" s="4">
        <v>4</v>
      </c>
      <c r="C71" s="4" t="str">
        <f>"梁梦圆"</f>
        <v>梁梦圆</v>
      </c>
      <c r="D71" s="5">
        <v>17.4</v>
      </c>
      <c r="E71" s="5">
        <v>20.8</v>
      </c>
      <c r="F71" s="5">
        <v>40.2</v>
      </c>
      <c r="G71" s="5">
        <v>7.41</v>
      </c>
      <c r="H71" s="5">
        <v>85.81</v>
      </c>
      <c r="I71" s="4" t="s">
        <v>13</v>
      </c>
      <c r="J71" s="4">
        <v>10</v>
      </c>
    </row>
    <row r="72" spans="1:10" s="3" customFormat="1" ht="35.25" customHeight="1">
      <c r="A72" s="4" t="s">
        <v>31</v>
      </c>
      <c r="B72" s="4">
        <v>20</v>
      </c>
      <c r="C72" s="4" t="str">
        <f>"黄彩锐"</f>
        <v>黄彩锐</v>
      </c>
      <c r="D72" s="5">
        <v>16.96</v>
      </c>
      <c r="E72" s="5">
        <v>20.4</v>
      </c>
      <c r="F72" s="5">
        <v>39.2</v>
      </c>
      <c r="G72" s="5">
        <v>8.2</v>
      </c>
      <c r="H72" s="5">
        <v>84.76</v>
      </c>
      <c r="I72" s="4" t="s">
        <v>13</v>
      </c>
      <c r="J72" s="4">
        <v>11</v>
      </c>
    </row>
    <row r="73" spans="1:10" s="2" customFormat="1" ht="35.25" customHeight="1">
      <c r="A73" s="4" t="s">
        <v>31</v>
      </c>
      <c r="B73" s="4">
        <v>9</v>
      </c>
      <c r="C73" s="4" t="str">
        <f>"杨刚"</f>
        <v>杨刚</v>
      </c>
      <c r="D73" s="5">
        <v>16.9</v>
      </c>
      <c r="E73" s="5">
        <v>20.6</v>
      </c>
      <c r="F73" s="5">
        <v>39</v>
      </c>
      <c r="G73" s="5">
        <v>8</v>
      </c>
      <c r="H73" s="5">
        <v>84.5</v>
      </c>
      <c r="I73" s="4" t="s">
        <v>13</v>
      </c>
      <c r="J73" s="4">
        <v>12</v>
      </c>
    </row>
    <row r="74" spans="1:10" s="3" customFormat="1" ht="35.25" customHeight="1">
      <c r="A74" s="4" t="s">
        <v>31</v>
      </c>
      <c r="B74" s="4">
        <v>1</v>
      </c>
      <c r="C74" s="4" t="str">
        <f>"张鸿景"</f>
        <v>张鸿景</v>
      </c>
      <c r="D74" s="5">
        <v>16</v>
      </c>
      <c r="E74" s="5">
        <v>19.2</v>
      </c>
      <c r="F74" s="5">
        <v>39.6</v>
      </c>
      <c r="G74" s="5">
        <v>8.9</v>
      </c>
      <c r="H74" s="5">
        <v>83.7</v>
      </c>
      <c r="I74" s="4" t="s">
        <v>13</v>
      </c>
      <c r="J74" s="4">
        <v>13</v>
      </c>
    </row>
    <row r="75" spans="1:10" s="3" customFormat="1" ht="35.25" customHeight="1">
      <c r="A75" s="4" t="s">
        <v>31</v>
      </c>
      <c r="B75" s="4">
        <v>10</v>
      </c>
      <c r="C75" s="4" t="str">
        <f>"严芳林"</f>
        <v>严芳林</v>
      </c>
      <c r="D75" s="5">
        <v>16.6</v>
      </c>
      <c r="E75" s="5">
        <v>20</v>
      </c>
      <c r="F75" s="5">
        <v>38</v>
      </c>
      <c r="G75" s="5">
        <v>8.14</v>
      </c>
      <c r="H75" s="5">
        <v>82.74</v>
      </c>
      <c r="I75" s="4" t="s">
        <v>13</v>
      </c>
      <c r="J75" s="4">
        <v>14</v>
      </c>
    </row>
    <row r="76" spans="1:10" s="3" customFormat="1" ht="35.25" customHeight="1">
      <c r="A76" s="4" t="s">
        <v>31</v>
      </c>
      <c r="B76" s="4">
        <v>15</v>
      </c>
      <c r="C76" s="4" t="str">
        <f>"杨润"</f>
        <v>杨润</v>
      </c>
      <c r="D76" s="5">
        <v>16.65</v>
      </c>
      <c r="E76" s="5">
        <v>19</v>
      </c>
      <c r="F76" s="5">
        <v>35.4</v>
      </c>
      <c r="G76" s="5">
        <v>7.8</v>
      </c>
      <c r="H76" s="5">
        <v>78.85</v>
      </c>
      <c r="I76" s="4" t="s">
        <v>13</v>
      </c>
      <c r="J76" s="4">
        <v>15</v>
      </c>
    </row>
    <row r="77" spans="1:10" s="2" customFormat="1" ht="35.25" customHeight="1">
      <c r="A77" s="4" t="s">
        <v>31</v>
      </c>
      <c r="B77" s="4">
        <v>3</v>
      </c>
      <c r="C77" s="4" t="str">
        <f>"何小雅"</f>
        <v>何小雅</v>
      </c>
      <c r="D77" s="5">
        <v>16.8</v>
      </c>
      <c r="E77" s="5">
        <v>19.2</v>
      </c>
      <c r="F77" s="5">
        <v>34.4</v>
      </c>
      <c r="G77" s="5">
        <v>8.1</v>
      </c>
      <c r="H77" s="5">
        <v>78.5</v>
      </c>
      <c r="I77" s="4" t="s">
        <v>13</v>
      </c>
      <c r="J77" s="4">
        <v>16</v>
      </c>
    </row>
    <row r="78" spans="1:10" s="3" customFormat="1" ht="35.25" customHeight="1">
      <c r="A78" s="4" t="s">
        <v>31</v>
      </c>
      <c r="B78" s="4">
        <v>2</v>
      </c>
      <c r="C78" s="4" t="str">
        <f>"严丽"</f>
        <v>严丽</v>
      </c>
      <c r="D78" s="5">
        <v>16.6</v>
      </c>
      <c r="E78" s="5">
        <v>16.8</v>
      </c>
      <c r="F78" s="5">
        <v>34.6</v>
      </c>
      <c r="G78" s="5">
        <v>8.2</v>
      </c>
      <c r="H78" s="5">
        <v>76.2</v>
      </c>
      <c r="I78" s="4" t="s">
        <v>13</v>
      </c>
      <c r="J78" s="4">
        <v>17</v>
      </c>
    </row>
    <row r="79" spans="1:10" s="3" customFormat="1" ht="35.25" customHeight="1">
      <c r="A79" s="4" t="s">
        <v>31</v>
      </c>
      <c r="B79" s="4">
        <v>11</v>
      </c>
      <c r="C79" s="4" t="str">
        <f>"阮贵亿"</f>
        <v>阮贵亿</v>
      </c>
      <c r="D79" s="5">
        <v>14.8</v>
      </c>
      <c r="E79" s="5">
        <v>16.6</v>
      </c>
      <c r="F79" s="5">
        <v>35.8</v>
      </c>
      <c r="G79" s="5">
        <v>8</v>
      </c>
      <c r="H79" s="5">
        <v>75.2</v>
      </c>
      <c r="I79" s="4" t="s">
        <v>13</v>
      </c>
      <c r="J79" s="4">
        <v>18</v>
      </c>
    </row>
    <row r="80" spans="1:10" s="2" customFormat="1" ht="35.25" customHeight="1">
      <c r="A80" s="4" t="s">
        <v>31</v>
      </c>
      <c r="B80" s="4">
        <v>18</v>
      </c>
      <c r="C80" s="4" t="str">
        <f>"郭芳"</f>
        <v>郭芳</v>
      </c>
      <c r="D80" s="5">
        <v>15.8</v>
      </c>
      <c r="E80" s="5">
        <v>17.2</v>
      </c>
      <c r="F80" s="5">
        <v>30.4</v>
      </c>
      <c r="G80" s="5">
        <v>7</v>
      </c>
      <c r="H80" s="5">
        <v>70.4</v>
      </c>
      <c r="I80" s="4" t="s">
        <v>13</v>
      </c>
      <c r="J80" s="4">
        <v>19</v>
      </c>
    </row>
    <row r="81" spans="1:10" s="2" customFormat="1" ht="35.25" customHeight="1">
      <c r="A81" s="4" t="s">
        <v>31</v>
      </c>
      <c r="B81" s="4">
        <v>17</v>
      </c>
      <c r="C81" s="4" t="str">
        <f>"王德志"</f>
        <v>王德志</v>
      </c>
      <c r="D81" s="5"/>
      <c r="E81" s="5"/>
      <c r="F81" s="5"/>
      <c r="G81" s="5"/>
      <c r="H81" s="5" t="s">
        <v>30</v>
      </c>
      <c r="I81" s="4" t="s">
        <v>13</v>
      </c>
      <c r="J81" s="4"/>
    </row>
    <row r="82" spans="1:10" s="3" customFormat="1" ht="35.25" customHeight="1">
      <c r="A82" s="4" t="s">
        <v>32</v>
      </c>
      <c r="B82" s="4">
        <v>4</v>
      </c>
      <c r="C82" s="4" t="str">
        <f>"张芮"</f>
        <v>张芮</v>
      </c>
      <c r="D82" s="5">
        <v>17.6</v>
      </c>
      <c r="E82" s="5">
        <v>21.8</v>
      </c>
      <c r="F82" s="5">
        <v>39.6</v>
      </c>
      <c r="G82" s="5">
        <v>9</v>
      </c>
      <c r="H82" s="5">
        <v>88</v>
      </c>
      <c r="I82" s="4" t="s">
        <v>14</v>
      </c>
      <c r="J82" s="4">
        <v>1</v>
      </c>
    </row>
    <row r="83" spans="1:10" s="3" customFormat="1" ht="35.25" customHeight="1">
      <c r="A83" s="4" t="s">
        <v>32</v>
      </c>
      <c r="B83" s="4">
        <v>7</v>
      </c>
      <c r="C83" s="4" t="str">
        <f>"王淑英"</f>
        <v>王淑英</v>
      </c>
      <c r="D83" s="5">
        <v>18.6</v>
      </c>
      <c r="E83" s="5">
        <v>22.4</v>
      </c>
      <c r="F83" s="5">
        <v>37.8</v>
      </c>
      <c r="G83" s="5">
        <v>9.2</v>
      </c>
      <c r="H83" s="5">
        <v>88</v>
      </c>
      <c r="I83" s="4" t="s">
        <v>14</v>
      </c>
      <c r="J83" s="4">
        <v>1</v>
      </c>
    </row>
    <row r="84" spans="1:10" s="3" customFormat="1" ht="35.25" customHeight="1">
      <c r="A84" s="4" t="s">
        <v>32</v>
      </c>
      <c r="B84" s="4">
        <v>13</v>
      </c>
      <c r="C84" s="4" t="str">
        <f>"刘天伦"</f>
        <v>刘天伦</v>
      </c>
      <c r="D84" s="5">
        <v>17.6</v>
      </c>
      <c r="E84" s="5">
        <v>21.4</v>
      </c>
      <c r="F84" s="5">
        <v>40.2</v>
      </c>
      <c r="G84" s="5">
        <v>8.54</v>
      </c>
      <c r="H84" s="5">
        <v>87.74</v>
      </c>
      <c r="I84" s="4" t="s">
        <v>14</v>
      </c>
      <c r="J84" s="4">
        <v>2</v>
      </c>
    </row>
    <row r="85" spans="1:10" s="3" customFormat="1" ht="35.25" customHeight="1">
      <c r="A85" s="4" t="s">
        <v>32</v>
      </c>
      <c r="B85" s="4">
        <v>9</v>
      </c>
      <c r="C85" s="4" t="str">
        <f>"罗秀荣"</f>
        <v>罗秀荣</v>
      </c>
      <c r="D85" s="5">
        <v>18.6</v>
      </c>
      <c r="E85" s="5">
        <v>22.2</v>
      </c>
      <c r="F85" s="5">
        <v>38.4</v>
      </c>
      <c r="G85" s="5">
        <v>8.1</v>
      </c>
      <c r="H85" s="5">
        <v>87.3</v>
      </c>
      <c r="I85" s="4" t="s">
        <v>14</v>
      </c>
      <c r="J85" s="4">
        <v>3</v>
      </c>
    </row>
    <row r="86" spans="1:10" s="3" customFormat="1" ht="35.25" customHeight="1">
      <c r="A86" s="4" t="s">
        <v>32</v>
      </c>
      <c r="B86" s="4">
        <v>2</v>
      </c>
      <c r="C86" s="4" t="str">
        <f>"鄢天红"</f>
        <v>鄢天红</v>
      </c>
      <c r="D86" s="5">
        <v>18.2</v>
      </c>
      <c r="E86" s="5">
        <v>21.8</v>
      </c>
      <c r="F86" s="5">
        <v>37.6</v>
      </c>
      <c r="G86" s="5">
        <v>9</v>
      </c>
      <c r="H86" s="5">
        <v>86.6</v>
      </c>
      <c r="I86" s="4" t="s">
        <v>14</v>
      </c>
      <c r="J86" s="4">
        <v>4</v>
      </c>
    </row>
    <row r="87" spans="1:10" s="3" customFormat="1" ht="35.25" customHeight="1">
      <c r="A87" s="4" t="s">
        <v>32</v>
      </c>
      <c r="B87" s="4">
        <v>10</v>
      </c>
      <c r="C87" s="4" t="str">
        <f>"罗明记"</f>
        <v>罗明记</v>
      </c>
      <c r="D87" s="5">
        <v>18</v>
      </c>
      <c r="E87" s="5">
        <v>21.2</v>
      </c>
      <c r="F87" s="5">
        <v>37.6</v>
      </c>
      <c r="G87" s="5">
        <v>8.52</v>
      </c>
      <c r="H87" s="5">
        <v>85.32</v>
      </c>
      <c r="I87" s="4" t="s">
        <v>14</v>
      </c>
      <c r="J87" s="4">
        <v>5</v>
      </c>
    </row>
    <row r="88" spans="1:10" s="3" customFormat="1" ht="35.25" customHeight="1">
      <c r="A88" s="4" t="s">
        <v>32</v>
      </c>
      <c r="B88" s="4">
        <v>12</v>
      </c>
      <c r="C88" s="4" t="str">
        <f>"欧小刚"</f>
        <v>欧小刚</v>
      </c>
      <c r="D88" s="5">
        <v>17.8</v>
      </c>
      <c r="E88" s="5">
        <v>21.44</v>
      </c>
      <c r="F88" s="5">
        <v>36.86</v>
      </c>
      <c r="G88" s="5">
        <v>8.3</v>
      </c>
      <c r="H88" s="5">
        <v>84.4</v>
      </c>
      <c r="I88" s="4" t="s">
        <v>14</v>
      </c>
      <c r="J88" s="4">
        <v>6</v>
      </c>
    </row>
    <row r="89" spans="1:10" s="3" customFormat="1" ht="35.25" customHeight="1">
      <c r="A89" s="4" t="s">
        <v>32</v>
      </c>
      <c r="B89" s="4">
        <v>17</v>
      </c>
      <c r="C89" s="4" t="str">
        <f>"马文健"</f>
        <v>马文健</v>
      </c>
      <c r="D89" s="5">
        <v>18.6</v>
      </c>
      <c r="E89" s="5">
        <v>21.8</v>
      </c>
      <c r="F89" s="5">
        <v>35.32</v>
      </c>
      <c r="G89" s="5">
        <v>8.4</v>
      </c>
      <c r="H89" s="5">
        <v>84.12</v>
      </c>
      <c r="I89" s="4" t="s">
        <v>14</v>
      </c>
      <c r="J89" s="4">
        <v>7</v>
      </c>
    </row>
    <row r="90" spans="1:10" s="3" customFormat="1" ht="35.25" customHeight="1">
      <c r="A90" s="4" t="s">
        <v>32</v>
      </c>
      <c r="B90" s="4">
        <v>11</v>
      </c>
      <c r="C90" s="4" t="str">
        <f>"张大芬"</f>
        <v>张大芬</v>
      </c>
      <c r="D90" s="5">
        <v>18.2</v>
      </c>
      <c r="E90" s="5">
        <v>21.5</v>
      </c>
      <c r="F90" s="5">
        <v>34.8</v>
      </c>
      <c r="G90" s="5">
        <v>8.36</v>
      </c>
      <c r="H90" s="5">
        <v>82.86</v>
      </c>
      <c r="I90" s="4" t="s">
        <v>14</v>
      </c>
      <c r="J90" s="4">
        <v>8</v>
      </c>
    </row>
    <row r="91" spans="1:10" s="3" customFormat="1" ht="35.25" customHeight="1">
      <c r="A91" s="4" t="s">
        <v>32</v>
      </c>
      <c r="B91" s="4">
        <v>15</v>
      </c>
      <c r="C91" s="4" t="str">
        <f>"郝正颖"</f>
        <v>郝正颖</v>
      </c>
      <c r="D91" s="5">
        <v>16.96</v>
      </c>
      <c r="E91" s="5">
        <v>20.9</v>
      </c>
      <c r="F91" s="5">
        <v>34.8</v>
      </c>
      <c r="G91" s="5">
        <v>8.2</v>
      </c>
      <c r="H91" s="5">
        <v>80.86</v>
      </c>
      <c r="I91" s="4" t="s">
        <v>14</v>
      </c>
      <c r="J91" s="4">
        <v>9</v>
      </c>
    </row>
    <row r="92" spans="1:10" s="3" customFormat="1" ht="35.25" customHeight="1">
      <c r="A92" s="4" t="s">
        <v>32</v>
      </c>
      <c r="B92" s="4">
        <v>1</v>
      </c>
      <c r="C92" s="4" t="str">
        <f>"梁尧简"</f>
        <v>梁尧简</v>
      </c>
      <c r="D92" s="5">
        <v>17.8</v>
      </c>
      <c r="E92" s="5">
        <v>20.6</v>
      </c>
      <c r="F92" s="5">
        <v>33.4</v>
      </c>
      <c r="G92" s="5">
        <v>7.6</v>
      </c>
      <c r="H92" s="5">
        <v>79.4</v>
      </c>
      <c r="I92" s="4" t="s">
        <v>14</v>
      </c>
      <c r="J92" s="4">
        <v>10</v>
      </c>
    </row>
    <row r="93" spans="1:10" s="3" customFormat="1" ht="35.25" customHeight="1">
      <c r="A93" s="4" t="s">
        <v>32</v>
      </c>
      <c r="B93" s="4">
        <v>5</v>
      </c>
      <c r="C93" s="4" t="str">
        <f>"李小友"</f>
        <v>李小友</v>
      </c>
      <c r="D93" s="5">
        <v>17</v>
      </c>
      <c r="E93" s="5">
        <v>20</v>
      </c>
      <c r="F93" s="5">
        <v>34</v>
      </c>
      <c r="G93" s="5">
        <v>8</v>
      </c>
      <c r="H93" s="5">
        <v>79</v>
      </c>
      <c r="I93" s="4" t="s">
        <v>14</v>
      </c>
      <c r="J93" s="4">
        <v>11</v>
      </c>
    </row>
    <row r="94" spans="1:10" s="3" customFormat="1" ht="35.25" customHeight="1">
      <c r="A94" s="4" t="s">
        <v>32</v>
      </c>
      <c r="B94" s="4">
        <v>14</v>
      </c>
      <c r="C94" s="4" t="str">
        <f>"林艳花"</f>
        <v>林艳花</v>
      </c>
      <c r="D94" s="5">
        <v>17</v>
      </c>
      <c r="E94" s="5">
        <v>18.6</v>
      </c>
      <c r="F94" s="5">
        <v>34.4</v>
      </c>
      <c r="G94" s="5">
        <v>8.16</v>
      </c>
      <c r="H94" s="5">
        <v>78.16</v>
      </c>
      <c r="I94" s="4" t="s">
        <v>14</v>
      </c>
      <c r="J94" s="4">
        <v>12</v>
      </c>
    </row>
    <row r="95" spans="1:10" s="3" customFormat="1" ht="35.25" customHeight="1">
      <c r="A95" s="4" t="s">
        <v>32</v>
      </c>
      <c r="B95" s="4">
        <v>16</v>
      </c>
      <c r="C95" s="4" t="str">
        <f>"黄家云"</f>
        <v>黄家云</v>
      </c>
      <c r="D95" s="5">
        <v>13.2</v>
      </c>
      <c r="E95" s="5">
        <v>14.8</v>
      </c>
      <c r="F95" s="5">
        <v>35.2</v>
      </c>
      <c r="G95" s="5">
        <v>8.2</v>
      </c>
      <c r="H95" s="5">
        <v>71.4</v>
      </c>
      <c r="I95" s="4" t="s">
        <v>14</v>
      </c>
      <c r="J95" s="4">
        <v>13</v>
      </c>
    </row>
    <row r="96" spans="1:10" s="3" customFormat="1" ht="35.25" customHeight="1">
      <c r="A96" s="4" t="s">
        <v>32</v>
      </c>
      <c r="B96" s="4">
        <v>3</v>
      </c>
      <c r="C96" s="4" t="str">
        <f>"林登良"</f>
        <v>林登良</v>
      </c>
      <c r="D96" s="5"/>
      <c r="E96" s="5"/>
      <c r="F96" s="5"/>
      <c r="G96" s="5"/>
      <c r="H96" s="5" t="s">
        <v>30</v>
      </c>
      <c r="I96" s="4" t="s">
        <v>14</v>
      </c>
      <c r="J96" s="4"/>
    </row>
    <row r="97" spans="1:10" s="3" customFormat="1" ht="35.25" customHeight="1">
      <c r="A97" s="4" t="s">
        <v>32</v>
      </c>
      <c r="B97" s="4">
        <v>6</v>
      </c>
      <c r="C97" s="4" t="str">
        <f>"王华"</f>
        <v>王华</v>
      </c>
      <c r="D97" s="5"/>
      <c r="E97" s="5"/>
      <c r="F97" s="5"/>
      <c r="G97" s="5"/>
      <c r="H97" s="5" t="s">
        <v>30</v>
      </c>
      <c r="I97" s="4" t="s">
        <v>14</v>
      </c>
      <c r="J97" s="4"/>
    </row>
    <row r="98" spans="1:10" s="3" customFormat="1" ht="35.25" customHeight="1">
      <c r="A98" s="4" t="s">
        <v>32</v>
      </c>
      <c r="B98" s="4">
        <v>8</v>
      </c>
      <c r="C98" s="4" t="str">
        <f>"王芳"</f>
        <v>王芳</v>
      </c>
      <c r="D98" s="5"/>
      <c r="E98" s="5"/>
      <c r="F98" s="5"/>
      <c r="G98" s="5"/>
      <c r="H98" s="5" t="s">
        <v>30</v>
      </c>
      <c r="I98" s="4" t="s">
        <v>14</v>
      </c>
      <c r="J98" s="4"/>
    </row>
    <row r="99" spans="1:10" s="3" customFormat="1" ht="35.25" customHeight="1">
      <c r="A99" s="4" t="s">
        <v>40</v>
      </c>
      <c r="B99" s="4">
        <v>11</v>
      </c>
      <c r="C99" s="4" t="str">
        <f>"林明健"</f>
        <v>林明健</v>
      </c>
      <c r="D99" s="5">
        <v>18.4</v>
      </c>
      <c r="E99" s="5">
        <v>23</v>
      </c>
      <c r="F99" s="5">
        <v>42</v>
      </c>
      <c r="G99" s="5">
        <v>9.7</v>
      </c>
      <c r="H99" s="5">
        <v>93.1</v>
      </c>
      <c r="I99" s="4" t="s">
        <v>14</v>
      </c>
      <c r="J99" s="4">
        <v>1</v>
      </c>
    </row>
    <row r="100" spans="1:10" s="3" customFormat="1" ht="35.25" customHeight="1">
      <c r="A100" s="4" t="s">
        <v>40</v>
      </c>
      <c r="B100" s="4">
        <v>14</v>
      </c>
      <c r="C100" s="4" t="str">
        <f>"黄高鹏"</f>
        <v>黄高鹏</v>
      </c>
      <c r="D100" s="5">
        <v>18.2</v>
      </c>
      <c r="E100" s="5">
        <v>22.1</v>
      </c>
      <c r="F100" s="5">
        <v>42</v>
      </c>
      <c r="G100" s="5">
        <v>9.2</v>
      </c>
      <c r="H100" s="5">
        <v>91.5</v>
      </c>
      <c r="I100" s="4" t="s">
        <v>14</v>
      </c>
      <c r="J100" s="4">
        <v>2</v>
      </c>
    </row>
    <row r="101" spans="1:10" s="3" customFormat="1" ht="35.25" customHeight="1">
      <c r="A101" s="4" t="s">
        <v>40</v>
      </c>
      <c r="B101" s="4">
        <v>3</v>
      </c>
      <c r="C101" s="4" t="str">
        <f>"程春会"</f>
        <v>程春会</v>
      </c>
      <c r="D101" s="5">
        <v>18.2</v>
      </c>
      <c r="E101" s="5">
        <v>22.2</v>
      </c>
      <c r="F101" s="5">
        <v>40</v>
      </c>
      <c r="G101" s="5">
        <v>9.1</v>
      </c>
      <c r="H101" s="5">
        <v>89.5</v>
      </c>
      <c r="I101" s="4" t="s">
        <v>14</v>
      </c>
      <c r="J101" s="4">
        <v>3</v>
      </c>
    </row>
    <row r="102" spans="1:10" s="3" customFormat="1" ht="35.25" customHeight="1">
      <c r="A102" s="4" t="s">
        <v>40</v>
      </c>
      <c r="B102" s="4">
        <v>9</v>
      </c>
      <c r="C102" s="4" t="str">
        <f>"黄芳"</f>
        <v>黄芳</v>
      </c>
      <c r="D102" s="5">
        <v>18</v>
      </c>
      <c r="E102" s="5">
        <v>22.6</v>
      </c>
      <c r="F102" s="5">
        <v>39</v>
      </c>
      <c r="G102" s="5">
        <v>9.3</v>
      </c>
      <c r="H102" s="5">
        <v>88.9</v>
      </c>
      <c r="I102" s="4" t="s">
        <v>14</v>
      </c>
      <c r="J102" s="4">
        <v>4</v>
      </c>
    </row>
    <row r="103" spans="1:10" s="3" customFormat="1" ht="35.25" customHeight="1">
      <c r="A103" s="4" t="s">
        <v>40</v>
      </c>
      <c r="B103" s="4">
        <v>2</v>
      </c>
      <c r="C103" s="4" t="str">
        <f>"董丽"</f>
        <v>董丽</v>
      </c>
      <c r="D103" s="5">
        <v>17.6</v>
      </c>
      <c r="E103" s="5">
        <v>21.6</v>
      </c>
      <c r="F103" s="5">
        <v>38.2</v>
      </c>
      <c r="G103" s="5">
        <v>9</v>
      </c>
      <c r="H103" s="5">
        <v>86.4</v>
      </c>
      <c r="I103" s="4" t="s">
        <v>14</v>
      </c>
      <c r="J103" s="4">
        <v>5</v>
      </c>
    </row>
    <row r="104" spans="1:10" s="3" customFormat="1" ht="35.25" customHeight="1">
      <c r="A104" s="4" t="s">
        <v>40</v>
      </c>
      <c r="B104" s="4">
        <v>15</v>
      </c>
      <c r="C104" s="4" t="str">
        <f>"危昌云"</f>
        <v>危昌云</v>
      </c>
      <c r="D104" s="5">
        <v>17</v>
      </c>
      <c r="E104" s="5">
        <v>20.8</v>
      </c>
      <c r="F104" s="5">
        <v>38.4</v>
      </c>
      <c r="G104" s="5">
        <v>8.8</v>
      </c>
      <c r="H104" s="5">
        <v>85</v>
      </c>
      <c r="I104" s="4" t="s">
        <v>14</v>
      </c>
      <c r="J104" s="4">
        <v>6</v>
      </c>
    </row>
    <row r="105" spans="1:10" s="3" customFormat="1" ht="35.25" customHeight="1">
      <c r="A105" s="4" t="s">
        <v>40</v>
      </c>
      <c r="B105" s="4">
        <v>10</v>
      </c>
      <c r="C105" s="4" t="str">
        <f>"农艳红"</f>
        <v>农艳红</v>
      </c>
      <c r="D105" s="5">
        <v>16.6</v>
      </c>
      <c r="E105" s="5">
        <v>21.7</v>
      </c>
      <c r="F105" s="5">
        <v>37.4</v>
      </c>
      <c r="G105" s="5">
        <v>9.2</v>
      </c>
      <c r="H105" s="5">
        <v>84.9</v>
      </c>
      <c r="I105" s="4" t="s">
        <v>14</v>
      </c>
      <c r="J105" s="4">
        <v>7</v>
      </c>
    </row>
    <row r="106" spans="1:10" s="3" customFormat="1" ht="35.25" customHeight="1">
      <c r="A106" s="4" t="s">
        <v>40</v>
      </c>
      <c r="B106" s="4">
        <v>7</v>
      </c>
      <c r="C106" s="4" t="str">
        <f>"王文妮"</f>
        <v>王文妮</v>
      </c>
      <c r="D106" s="5">
        <v>17.3</v>
      </c>
      <c r="E106" s="5">
        <v>20</v>
      </c>
      <c r="F106" s="5">
        <v>38</v>
      </c>
      <c r="G106" s="5">
        <v>9</v>
      </c>
      <c r="H106" s="5">
        <v>84.3</v>
      </c>
      <c r="I106" s="4" t="s">
        <v>14</v>
      </c>
      <c r="J106" s="4">
        <v>8</v>
      </c>
    </row>
    <row r="107" spans="1:10" s="3" customFormat="1" ht="35.25" customHeight="1">
      <c r="A107" s="4" t="s">
        <v>40</v>
      </c>
      <c r="B107" s="4">
        <v>6</v>
      </c>
      <c r="C107" s="4" t="str">
        <f>"付正亚"</f>
        <v>付正亚</v>
      </c>
      <c r="D107" s="5">
        <v>17</v>
      </c>
      <c r="E107" s="5">
        <v>20.2</v>
      </c>
      <c r="F107" s="5">
        <v>36</v>
      </c>
      <c r="G107" s="5">
        <v>8.9</v>
      </c>
      <c r="H107" s="5">
        <v>82.1</v>
      </c>
      <c r="I107" s="4" t="s">
        <v>14</v>
      </c>
      <c r="J107" s="4">
        <v>9</v>
      </c>
    </row>
    <row r="108" spans="1:10" s="3" customFormat="1" ht="35.25" customHeight="1">
      <c r="A108" s="4" t="s">
        <v>40</v>
      </c>
      <c r="B108" s="4">
        <v>13</v>
      </c>
      <c r="C108" s="4" t="str">
        <f>"王丽"</f>
        <v>王丽</v>
      </c>
      <c r="D108" s="5">
        <v>17</v>
      </c>
      <c r="E108" s="5">
        <v>19.8</v>
      </c>
      <c r="F108" s="5">
        <v>36</v>
      </c>
      <c r="G108" s="5">
        <v>9</v>
      </c>
      <c r="H108" s="5">
        <v>81.8</v>
      </c>
      <c r="I108" s="4" t="s">
        <v>14</v>
      </c>
      <c r="J108" s="4">
        <v>10</v>
      </c>
    </row>
    <row r="109" spans="1:10" s="3" customFormat="1" ht="35.25" customHeight="1">
      <c r="A109" s="4" t="s">
        <v>40</v>
      </c>
      <c r="B109" s="4">
        <v>16</v>
      </c>
      <c r="C109" s="4" t="str">
        <f>"何红亮"</f>
        <v>何红亮</v>
      </c>
      <c r="D109" s="5">
        <v>16.6</v>
      </c>
      <c r="E109" s="5">
        <v>19.8</v>
      </c>
      <c r="F109" s="5">
        <v>36.6</v>
      </c>
      <c r="G109" s="5">
        <v>8.5</v>
      </c>
      <c r="H109" s="5">
        <v>81.5</v>
      </c>
      <c r="I109" s="4" t="s">
        <v>14</v>
      </c>
      <c r="J109" s="4">
        <v>11</v>
      </c>
    </row>
    <row r="110" spans="1:10" s="3" customFormat="1" ht="35.25" customHeight="1">
      <c r="A110" s="4" t="s">
        <v>40</v>
      </c>
      <c r="B110" s="4">
        <v>5</v>
      </c>
      <c r="C110" s="4" t="str">
        <f>"熊泽福"</f>
        <v>熊泽福</v>
      </c>
      <c r="D110" s="5">
        <v>16.1</v>
      </c>
      <c r="E110" s="5">
        <v>20.6</v>
      </c>
      <c r="F110" s="5">
        <v>35.5</v>
      </c>
      <c r="G110" s="5">
        <v>8.9</v>
      </c>
      <c r="H110" s="5">
        <v>81.1</v>
      </c>
      <c r="I110" s="4" t="s">
        <v>14</v>
      </c>
      <c r="J110" s="4">
        <v>12</v>
      </c>
    </row>
    <row r="111" spans="1:10" s="3" customFormat="1" ht="35.25" customHeight="1">
      <c r="A111" s="4" t="s">
        <v>40</v>
      </c>
      <c r="B111" s="4">
        <v>12</v>
      </c>
      <c r="C111" s="4" t="str">
        <f>"杨坤明"</f>
        <v>杨坤明</v>
      </c>
      <c r="D111" s="5">
        <v>16.6</v>
      </c>
      <c r="E111" s="5">
        <v>19.7</v>
      </c>
      <c r="F111" s="5">
        <v>36.6</v>
      </c>
      <c r="G111" s="5">
        <v>8.1</v>
      </c>
      <c r="H111" s="5">
        <v>81</v>
      </c>
      <c r="I111" s="4" t="s">
        <v>14</v>
      </c>
      <c r="J111" s="4">
        <v>13</v>
      </c>
    </row>
    <row r="112" spans="1:10" s="3" customFormat="1" ht="35.25" customHeight="1">
      <c r="A112" s="4" t="s">
        <v>40</v>
      </c>
      <c r="B112" s="4">
        <v>8</v>
      </c>
      <c r="C112" s="4" t="str">
        <f>"韦达琳"</f>
        <v>韦达琳</v>
      </c>
      <c r="D112" s="5">
        <v>17.5</v>
      </c>
      <c r="E112" s="5">
        <v>20</v>
      </c>
      <c r="F112" s="5">
        <v>33.4</v>
      </c>
      <c r="G112" s="5">
        <v>8.5</v>
      </c>
      <c r="H112" s="5">
        <v>79.4</v>
      </c>
      <c r="I112" s="4" t="s">
        <v>14</v>
      </c>
      <c r="J112" s="4">
        <v>14</v>
      </c>
    </row>
    <row r="113" spans="1:10" s="3" customFormat="1" ht="35.25" customHeight="1">
      <c r="A113" s="4" t="s">
        <v>40</v>
      </c>
      <c r="B113" s="4">
        <v>1</v>
      </c>
      <c r="C113" s="4" t="str">
        <f>"蒙廷意"</f>
        <v>蒙廷意</v>
      </c>
      <c r="D113" s="5">
        <v>15.6</v>
      </c>
      <c r="E113" s="5">
        <v>19.4</v>
      </c>
      <c r="F113" s="5">
        <v>32.4</v>
      </c>
      <c r="G113" s="5">
        <v>7.8</v>
      </c>
      <c r="H113" s="5">
        <v>75.2</v>
      </c>
      <c r="I113" s="4" t="s">
        <v>14</v>
      </c>
      <c r="J113" s="4">
        <v>15</v>
      </c>
    </row>
    <row r="114" spans="1:10" s="3" customFormat="1" ht="35.25" customHeight="1">
      <c r="A114" s="4" t="s">
        <v>40</v>
      </c>
      <c r="B114" s="4">
        <v>4</v>
      </c>
      <c r="C114" s="4" t="str">
        <f>"熊虎"</f>
        <v>熊虎</v>
      </c>
      <c r="D114" s="5">
        <v>16.4</v>
      </c>
      <c r="E114" s="5">
        <v>19.4</v>
      </c>
      <c r="F114" s="5">
        <v>30.8</v>
      </c>
      <c r="G114" s="5">
        <v>8.6</v>
      </c>
      <c r="H114" s="5">
        <v>75.2</v>
      </c>
      <c r="I114" s="4" t="s">
        <v>14</v>
      </c>
      <c r="J114" s="4">
        <v>16</v>
      </c>
    </row>
    <row r="115" spans="1:10" s="3" customFormat="1" ht="35.25" customHeight="1">
      <c r="A115" s="4" t="s">
        <v>40</v>
      </c>
      <c r="B115" s="4">
        <v>17</v>
      </c>
      <c r="C115" s="4" t="str">
        <f>"徐朝鸿"</f>
        <v>徐朝鸿</v>
      </c>
      <c r="D115" s="5"/>
      <c r="E115" s="5"/>
      <c r="F115" s="5"/>
      <c r="G115" s="5"/>
      <c r="H115" s="5" t="s">
        <v>30</v>
      </c>
      <c r="I115" s="4" t="s">
        <v>14</v>
      </c>
      <c r="J115" s="4"/>
    </row>
    <row r="116" spans="1:10" s="3" customFormat="1" ht="35.25" customHeight="1">
      <c r="A116" s="4" t="s">
        <v>41</v>
      </c>
      <c r="B116" s="4">
        <v>11</v>
      </c>
      <c r="C116" s="4" t="str">
        <f>"田珺灵"</f>
        <v>田珺灵</v>
      </c>
      <c r="D116" s="5">
        <v>17.6</v>
      </c>
      <c r="E116" s="5">
        <v>22.4</v>
      </c>
      <c r="F116" s="5">
        <v>41.8</v>
      </c>
      <c r="G116" s="5">
        <v>8.8</v>
      </c>
      <c r="H116" s="5">
        <v>90.6</v>
      </c>
      <c r="I116" s="4" t="s">
        <v>14</v>
      </c>
      <c r="J116" s="4">
        <v>1</v>
      </c>
    </row>
    <row r="117" spans="1:10" s="3" customFormat="1" ht="35.25" customHeight="1">
      <c r="A117" s="4" t="s">
        <v>41</v>
      </c>
      <c r="B117" s="4">
        <v>3</v>
      </c>
      <c r="C117" s="4" t="str">
        <f>"左晏"</f>
        <v>左晏</v>
      </c>
      <c r="D117" s="5">
        <v>17.8</v>
      </c>
      <c r="E117" s="5">
        <v>22.4</v>
      </c>
      <c r="F117" s="5">
        <v>41.16</v>
      </c>
      <c r="G117" s="5">
        <v>9.18</v>
      </c>
      <c r="H117" s="5">
        <v>90.54</v>
      </c>
      <c r="I117" s="4" t="s">
        <v>14</v>
      </c>
      <c r="J117" s="4">
        <v>2</v>
      </c>
    </row>
    <row r="118" spans="1:10" s="3" customFormat="1" ht="35.25" customHeight="1">
      <c r="A118" s="4" t="s">
        <v>41</v>
      </c>
      <c r="B118" s="4">
        <v>6</v>
      </c>
      <c r="C118" s="4" t="str">
        <f>"黄锦贺"</f>
        <v>黄锦贺</v>
      </c>
      <c r="D118" s="5">
        <v>16.8</v>
      </c>
      <c r="E118" s="5">
        <v>20.9</v>
      </c>
      <c r="F118" s="5">
        <v>40.4</v>
      </c>
      <c r="G118" s="5">
        <v>8.4</v>
      </c>
      <c r="H118" s="5">
        <v>86.5</v>
      </c>
      <c r="I118" s="4" t="s">
        <v>14</v>
      </c>
      <c r="J118" s="4">
        <v>3</v>
      </c>
    </row>
    <row r="119" spans="1:10" s="3" customFormat="1" ht="35.25" customHeight="1">
      <c r="A119" s="4" t="s">
        <v>41</v>
      </c>
      <c r="B119" s="4">
        <v>5</v>
      </c>
      <c r="C119" s="4" t="str">
        <f>"余超"</f>
        <v>余超</v>
      </c>
      <c r="D119" s="5">
        <v>17.2</v>
      </c>
      <c r="E119" s="5">
        <v>21.6</v>
      </c>
      <c r="F119" s="5">
        <v>39.12</v>
      </c>
      <c r="G119" s="5">
        <v>8.4</v>
      </c>
      <c r="H119" s="5">
        <v>86.32</v>
      </c>
      <c r="I119" s="4" t="s">
        <v>14</v>
      </c>
      <c r="J119" s="4">
        <v>4</v>
      </c>
    </row>
    <row r="120" spans="1:10" s="3" customFormat="1" ht="35.25" customHeight="1">
      <c r="A120" s="4" t="s">
        <v>41</v>
      </c>
      <c r="B120" s="4">
        <v>17</v>
      </c>
      <c r="C120" s="4" t="str">
        <f>"陈意"</f>
        <v>陈意</v>
      </c>
      <c r="D120" s="5">
        <v>17</v>
      </c>
      <c r="E120" s="5">
        <v>20.4</v>
      </c>
      <c r="F120" s="5">
        <v>39.8</v>
      </c>
      <c r="G120" s="5">
        <v>8.4</v>
      </c>
      <c r="H120" s="5">
        <v>85.6</v>
      </c>
      <c r="I120" s="4" t="s">
        <v>14</v>
      </c>
      <c r="J120" s="4">
        <v>5</v>
      </c>
    </row>
    <row r="121" spans="1:10" s="3" customFormat="1" ht="35.25" customHeight="1">
      <c r="A121" s="4" t="s">
        <v>41</v>
      </c>
      <c r="B121" s="4">
        <v>1</v>
      </c>
      <c r="C121" s="4" t="str">
        <f>"侯公桂"</f>
        <v>侯公桂</v>
      </c>
      <c r="D121" s="5">
        <v>16.6</v>
      </c>
      <c r="E121" s="5">
        <v>21.4</v>
      </c>
      <c r="F121" s="5">
        <v>39.1</v>
      </c>
      <c r="G121" s="5">
        <v>7.8</v>
      </c>
      <c r="H121" s="5">
        <v>84.9</v>
      </c>
      <c r="I121" s="4" t="s">
        <v>14</v>
      </c>
      <c r="J121" s="4">
        <v>6</v>
      </c>
    </row>
    <row r="122" spans="1:10" s="3" customFormat="1" ht="35.25" customHeight="1">
      <c r="A122" s="4" t="s">
        <v>41</v>
      </c>
      <c r="B122" s="4">
        <v>7</v>
      </c>
      <c r="C122" s="4" t="str">
        <f>"鄢军"</f>
        <v>鄢军</v>
      </c>
      <c r="D122" s="5">
        <v>16.6</v>
      </c>
      <c r="E122" s="5">
        <v>21</v>
      </c>
      <c r="F122" s="5">
        <v>38.2</v>
      </c>
      <c r="G122" s="5">
        <v>8.6</v>
      </c>
      <c r="H122" s="5">
        <v>84.4</v>
      </c>
      <c r="I122" s="4" t="s">
        <v>14</v>
      </c>
      <c r="J122" s="4">
        <v>7</v>
      </c>
    </row>
    <row r="123" spans="1:10" s="3" customFormat="1" ht="35.25" customHeight="1">
      <c r="A123" s="4" t="s">
        <v>41</v>
      </c>
      <c r="B123" s="4">
        <v>14</v>
      </c>
      <c r="C123" s="4" t="str">
        <f>"杨群英"</f>
        <v>杨群英</v>
      </c>
      <c r="D123" s="5">
        <v>17.2</v>
      </c>
      <c r="E123" s="5">
        <v>20.2</v>
      </c>
      <c r="F123" s="5">
        <v>38.5</v>
      </c>
      <c r="G123" s="5">
        <v>8.4</v>
      </c>
      <c r="H123" s="5">
        <v>84.3</v>
      </c>
      <c r="I123" s="4" t="s">
        <v>14</v>
      </c>
      <c r="J123" s="4">
        <v>8</v>
      </c>
    </row>
    <row r="124" spans="1:10" s="3" customFormat="1" ht="35.25" customHeight="1">
      <c r="A124" s="4" t="s">
        <v>41</v>
      </c>
      <c r="B124" s="4">
        <v>4</v>
      </c>
      <c r="C124" s="4" t="str">
        <f>"李永明"</f>
        <v>李永明</v>
      </c>
      <c r="D124" s="5">
        <v>16.8</v>
      </c>
      <c r="E124" s="5">
        <v>20.8</v>
      </c>
      <c r="F124" s="5">
        <v>38.2</v>
      </c>
      <c r="G124" s="5">
        <v>8.4</v>
      </c>
      <c r="H124" s="5">
        <v>84.2</v>
      </c>
      <c r="I124" s="4" t="s">
        <v>14</v>
      </c>
      <c r="J124" s="4">
        <v>9</v>
      </c>
    </row>
    <row r="125" spans="1:10" s="3" customFormat="1" ht="35.25" customHeight="1">
      <c r="A125" s="4" t="s">
        <v>41</v>
      </c>
      <c r="B125" s="4">
        <v>16</v>
      </c>
      <c r="C125" s="4" t="str">
        <f>"杨翠"</f>
        <v>杨翠</v>
      </c>
      <c r="D125" s="5">
        <v>17</v>
      </c>
      <c r="E125" s="5">
        <v>20.6</v>
      </c>
      <c r="F125" s="5">
        <v>37.2</v>
      </c>
      <c r="G125" s="5">
        <v>8.6</v>
      </c>
      <c r="H125" s="5">
        <v>83.4</v>
      </c>
      <c r="I125" s="4" t="s">
        <v>14</v>
      </c>
      <c r="J125" s="4">
        <v>10</v>
      </c>
    </row>
    <row r="126" spans="1:10" s="3" customFormat="1" ht="35.25" customHeight="1">
      <c r="A126" s="4" t="s">
        <v>41</v>
      </c>
      <c r="B126" s="4">
        <v>2</v>
      </c>
      <c r="C126" s="4" t="str">
        <f>"陶兴龙"</f>
        <v>陶兴龙</v>
      </c>
      <c r="D126" s="5">
        <v>15.6</v>
      </c>
      <c r="E126" s="5">
        <v>20.2</v>
      </c>
      <c r="F126" s="5">
        <v>37.96</v>
      </c>
      <c r="G126" s="5">
        <v>8</v>
      </c>
      <c r="H126" s="5">
        <v>81.76</v>
      </c>
      <c r="I126" s="4" t="s">
        <v>14</v>
      </c>
      <c r="J126" s="4">
        <v>11</v>
      </c>
    </row>
    <row r="127" spans="1:10" s="3" customFormat="1" ht="35.25" customHeight="1">
      <c r="A127" s="4" t="s">
        <v>41</v>
      </c>
      <c r="B127" s="4">
        <v>13</v>
      </c>
      <c r="C127" s="4" t="str">
        <f>"陶阿万"</f>
        <v>陶阿万</v>
      </c>
      <c r="D127" s="5">
        <v>16.4</v>
      </c>
      <c r="E127" s="5">
        <v>20</v>
      </c>
      <c r="F127" s="5">
        <v>36.6</v>
      </c>
      <c r="G127" s="5">
        <v>7.8</v>
      </c>
      <c r="H127" s="5">
        <v>80.8</v>
      </c>
      <c r="I127" s="4" t="s">
        <v>14</v>
      </c>
      <c r="J127" s="4">
        <v>12</v>
      </c>
    </row>
    <row r="128" spans="1:10" s="3" customFormat="1" ht="35.25" customHeight="1">
      <c r="A128" s="4" t="s">
        <v>41</v>
      </c>
      <c r="B128" s="4">
        <v>10</v>
      </c>
      <c r="C128" s="4" t="str">
        <f>"李武"</f>
        <v>李武</v>
      </c>
      <c r="D128" s="5">
        <v>16.4</v>
      </c>
      <c r="E128" s="5">
        <v>19.6</v>
      </c>
      <c r="F128" s="5">
        <v>36.72</v>
      </c>
      <c r="G128" s="5">
        <v>7.8</v>
      </c>
      <c r="H128" s="5">
        <v>80.52</v>
      </c>
      <c r="I128" s="4" t="s">
        <v>14</v>
      </c>
      <c r="J128" s="4">
        <v>13</v>
      </c>
    </row>
    <row r="129" spans="1:10" s="3" customFormat="1" ht="35.25" customHeight="1">
      <c r="A129" s="4" t="s">
        <v>41</v>
      </c>
      <c r="B129" s="4">
        <v>8</v>
      </c>
      <c r="C129" s="4" t="str">
        <f>"涂健海"</f>
        <v>涂健海</v>
      </c>
      <c r="D129" s="5">
        <v>16</v>
      </c>
      <c r="E129" s="5">
        <v>19.2</v>
      </c>
      <c r="F129" s="5">
        <v>36.92</v>
      </c>
      <c r="G129" s="5">
        <v>7.8</v>
      </c>
      <c r="H129" s="5">
        <v>79.92</v>
      </c>
      <c r="I129" s="4" t="s">
        <v>14</v>
      </c>
      <c r="J129" s="4">
        <v>14</v>
      </c>
    </row>
    <row r="130" spans="1:10" s="3" customFormat="1" ht="35.25" customHeight="1">
      <c r="A130" s="4" t="s">
        <v>41</v>
      </c>
      <c r="B130" s="4">
        <v>12</v>
      </c>
      <c r="C130" s="4" t="str">
        <f>"梁利梅"</f>
        <v>梁利梅</v>
      </c>
      <c r="D130" s="5">
        <v>15.4</v>
      </c>
      <c r="E130" s="5">
        <v>19.2</v>
      </c>
      <c r="F130" s="5">
        <v>32.8</v>
      </c>
      <c r="G130" s="5">
        <v>7.8</v>
      </c>
      <c r="H130" s="5">
        <v>75.2</v>
      </c>
      <c r="I130" s="4" t="s">
        <v>14</v>
      </c>
      <c r="J130" s="4">
        <v>15</v>
      </c>
    </row>
    <row r="131" spans="1:10" s="3" customFormat="1" ht="35.25" customHeight="1">
      <c r="A131" s="4" t="s">
        <v>41</v>
      </c>
      <c r="B131" s="4">
        <v>9</v>
      </c>
      <c r="C131" s="4" t="str">
        <f>"王启华"</f>
        <v>王启华</v>
      </c>
      <c r="D131" s="5">
        <v>15</v>
      </c>
      <c r="E131" s="5">
        <v>18.2</v>
      </c>
      <c r="F131" s="5">
        <v>33.2</v>
      </c>
      <c r="G131" s="5">
        <v>7.8</v>
      </c>
      <c r="H131" s="5">
        <v>74.2</v>
      </c>
      <c r="I131" s="4" t="s">
        <v>14</v>
      </c>
      <c r="J131" s="4">
        <v>16</v>
      </c>
    </row>
    <row r="132" spans="1:10" s="3" customFormat="1" ht="35.25" customHeight="1">
      <c r="A132" s="4" t="s">
        <v>41</v>
      </c>
      <c r="B132" s="4">
        <v>15</v>
      </c>
      <c r="C132" s="4" t="str">
        <f>"黄丽沙"</f>
        <v>黄丽沙</v>
      </c>
      <c r="D132" s="5"/>
      <c r="E132" s="5"/>
      <c r="F132" s="5"/>
      <c r="G132" s="5"/>
      <c r="H132" s="5" t="s">
        <v>30</v>
      </c>
      <c r="I132" s="4" t="s">
        <v>14</v>
      </c>
      <c r="J132" s="4"/>
    </row>
    <row r="133" spans="1:10" s="3" customFormat="1" ht="35.25" customHeight="1">
      <c r="A133" s="4" t="s">
        <v>42</v>
      </c>
      <c r="B133" s="4">
        <v>13</v>
      </c>
      <c r="C133" s="4" t="str">
        <f>"宋印南"</f>
        <v>宋印南</v>
      </c>
      <c r="D133" s="5">
        <v>18.8</v>
      </c>
      <c r="E133" s="5">
        <v>22.8</v>
      </c>
      <c r="F133" s="5">
        <v>42.2</v>
      </c>
      <c r="G133" s="5">
        <v>9.2</v>
      </c>
      <c r="H133" s="5">
        <v>93</v>
      </c>
      <c r="I133" s="4" t="s">
        <v>14</v>
      </c>
      <c r="J133" s="4">
        <v>1</v>
      </c>
    </row>
    <row r="134" spans="1:10" s="3" customFormat="1" ht="35.25" customHeight="1">
      <c r="A134" s="4" t="s">
        <v>42</v>
      </c>
      <c r="B134" s="4">
        <v>9</v>
      </c>
      <c r="C134" s="4" t="str">
        <f>"喻凤"</f>
        <v>喻凤</v>
      </c>
      <c r="D134" s="5">
        <v>17.8</v>
      </c>
      <c r="E134" s="5">
        <v>22</v>
      </c>
      <c r="F134" s="5">
        <v>41.2</v>
      </c>
      <c r="G134" s="5">
        <v>8.6</v>
      </c>
      <c r="H134" s="5">
        <v>89.6</v>
      </c>
      <c r="I134" s="4" t="s">
        <v>14</v>
      </c>
      <c r="J134" s="4">
        <v>2</v>
      </c>
    </row>
    <row r="135" spans="1:10" s="3" customFormat="1" ht="35.25" customHeight="1">
      <c r="A135" s="4" t="s">
        <v>42</v>
      </c>
      <c r="B135" s="4">
        <v>15</v>
      </c>
      <c r="C135" s="4" t="str">
        <f>"贺俊玉"</f>
        <v>贺俊玉</v>
      </c>
      <c r="D135" s="5">
        <v>18</v>
      </c>
      <c r="E135" s="5">
        <v>22</v>
      </c>
      <c r="F135" s="5">
        <v>39.8</v>
      </c>
      <c r="G135" s="5">
        <v>8.8</v>
      </c>
      <c r="H135" s="5">
        <v>88.6</v>
      </c>
      <c r="I135" s="4" t="s">
        <v>14</v>
      </c>
      <c r="J135" s="4">
        <v>3</v>
      </c>
    </row>
    <row r="136" spans="1:10" s="3" customFormat="1" ht="35.25" customHeight="1">
      <c r="A136" s="4" t="s">
        <v>42</v>
      </c>
      <c r="B136" s="4">
        <v>6</v>
      </c>
      <c r="C136" s="4" t="str">
        <f>"代领"</f>
        <v>代领</v>
      </c>
      <c r="D136" s="5">
        <v>18</v>
      </c>
      <c r="E136" s="5">
        <v>22</v>
      </c>
      <c r="F136" s="5">
        <v>40</v>
      </c>
      <c r="G136" s="5">
        <v>8.2</v>
      </c>
      <c r="H136" s="5">
        <v>88.2</v>
      </c>
      <c r="I136" s="4" t="s">
        <v>14</v>
      </c>
      <c r="J136" s="4">
        <v>4</v>
      </c>
    </row>
    <row r="137" spans="1:10" s="3" customFormat="1" ht="35.25" customHeight="1">
      <c r="A137" s="4" t="s">
        <v>42</v>
      </c>
      <c r="B137" s="4">
        <v>11</v>
      </c>
      <c r="C137" s="4" t="str">
        <f>"李星丽"</f>
        <v>李星丽</v>
      </c>
      <c r="D137" s="5">
        <v>17.4</v>
      </c>
      <c r="E137" s="5">
        <v>21.6</v>
      </c>
      <c r="F137" s="5">
        <v>40.2</v>
      </c>
      <c r="G137" s="5">
        <v>8.8</v>
      </c>
      <c r="H137" s="5">
        <v>88</v>
      </c>
      <c r="I137" s="4" t="s">
        <v>14</v>
      </c>
      <c r="J137" s="4">
        <v>5</v>
      </c>
    </row>
    <row r="138" spans="1:10" s="3" customFormat="1" ht="35.25" customHeight="1">
      <c r="A138" s="4" t="s">
        <v>42</v>
      </c>
      <c r="B138" s="4">
        <v>12</v>
      </c>
      <c r="C138" s="4" t="str">
        <f>"桂保虎"</f>
        <v>桂保虎</v>
      </c>
      <c r="D138" s="5">
        <v>18</v>
      </c>
      <c r="E138" s="5">
        <v>22</v>
      </c>
      <c r="F138" s="5">
        <v>39.2</v>
      </c>
      <c r="G138" s="5">
        <v>8.6</v>
      </c>
      <c r="H138" s="5">
        <v>87.8</v>
      </c>
      <c r="I138" s="4" t="s">
        <v>14</v>
      </c>
      <c r="J138" s="4">
        <v>6</v>
      </c>
    </row>
    <row r="139" spans="1:10" s="3" customFormat="1" ht="35.25" customHeight="1">
      <c r="A139" s="4" t="s">
        <v>42</v>
      </c>
      <c r="B139" s="4">
        <v>17</v>
      </c>
      <c r="C139" s="4" t="str">
        <f>"罗虹宇"</f>
        <v>罗虹宇</v>
      </c>
      <c r="D139" s="5">
        <v>17.6</v>
      </c>
      <c r="E139" s="5">
        <v>21.8</v>
      </c>
      <c r="F139" s="5">
        <v>39</v>
      </c>
      <c r="G139" s="5">
        <v>8.6</v>
      </c>
      <c r="H139" s="5">
        <v>87</v>
      </c>
      <c r="I139" s="4" t="s">
        <v>14</v>
      </c>
      <c r="J139" s="4">
        <v>7</v>
      </c>
    </row>
    <row r="140" spans="1:10" s="3" customFormat="1" ht="35.25" customHeight="1">
      <c r="A140" s="4" t="s">
        <v>42</v>
      </c>
      <c r="B140" s="4">
        <v>16</v>
      </c>
      <c r="C140" s="4" t="str">
        <f>"农艳丹"</f>
        <v>农艳丹</v>
      </c>
      <c r="D140" s="5">
        <v>17.4</v>
      </c>
      <c r="E140" s="5">
        <v>21.6</v>
      </c>
      <c r="F140" s="5">
        <v>39.4</v>
      </c>
      <c r="G140" s="5">
        <v>8.4</v>
      </c>
      <c r="H140" s="5">
        <v>86.8</v>
      </c>
      <c r="I140" s="4" t="s">
        <v>14</v>
      </c>
      <c r="J140" s="4">
        <v>8</v>
      </c>
    </row>
    <row r="141" spans="1:10" s="3" customFormat="1" ht="35.25" customHeight="1">
      <c r="A141" s="4" t="s">
        <v>42</v>
      </c>
      <c r="B141" s="4">
        <v>1</v>
      </c>
      <c r="C141" s="4" t="str">
        <f>"孙雨嘉"</f>
        <v>孙雨嘉</v>
      </c>
      <c r="D141" s="5">
        <v>17</v>
      </c>
      <c r="E141" s="5">
        <v>21.6</v>
      </c>
      <c r="F141" s="5">
        <v>39.2</v>
      </c>
      <c r="G141" s="5">
        <v>8.4</v>
      </c>
      <c r="H141" s="5">
        <v>86.2</v>
      </c>
      <c r="I141" s="4" t="s">
        <v>14</v>
      </c>
      <c r="J141" s="4">
        <v>9</v>
      </c>
    </row>
    <row r="142" spans="1:10" s="3" customFormat="1" ht="35.25" customHeight="1">
      <c r="A142" s="4" t="s">
        <v>42</v>
      </c>
      <c r="B142" s="4">
        <v>18</v>
      </c>
      <c r="C142" s="4" t="str">
        <f>"张宏坚"</f>
        <v>张宏坚</v>
      </c>
      <c r="D142" s="5">
        <v>17.4</v>
      </c>
      <c r="E142" s="5">
        <v>21.4</v>
      </c>
      <c r="F142" s="5">
        <v>39</v>
      </c>
      <c r="G142" s="5">
        <v>8.4</v>
      </c>
      <c r="H142" s="5">
        <v>86.2</v>
      </c>
      <c r="I142" s="4" t="s">
        <v>14</v>
      </c>
      <c r="J142" s="4">
        <v>9</v>
      </c>
    </row>
    <row r="143" spans="1:10" s="3" customFormat="1" ht="35.25" customHeight="1">
      <c r="A143" s="4" t="s">
        <v>42</v>
      </c>
      <c r="B143" s="4">
        <v>7</v>
      </c>
      <c r="C143" s="4" t="str">
        <f>"梁大海"</f>
        <v>梁大海</v>
      </c>
      <c r="D143" s="5">
        <v>16.2</v>
      </c>
      <c r="E143" s="5">
        <v>19.2</v>
      </c>
      <c r="F143" s="5">
        <v>38.8</v>
      </c>
      <c r="G143" s="5">
        <v>7.8</v>
      </c>
      <c r="H143" s="5">
        <v>82</v>
      </c>
      <c r="I143" s="4" t="s">
        <v>14</v>
      </c>
      <c r="J143" s="4">
        <v>10</v>
      </c>
    </row>
    <row r="144" spans="1:10" s="3" customFormat="1" ht="35.25" customHeight="1">
      <c r="A144" s="4" t="s">
        <v>42</v>
      </c>
      <c r="B144" s="4">
        <v>14</v>
      </c>
      <c r="C144" s="4" t="str">
        <f>"肖文芳"</f>
        <v>肖文芳</v>
      </c>
      <c r="D144" s="5">
        <v>15.8</v>
      </c>
      <c r="E144" s="5">
        <v>19.6</v>
      </c>
      <c r="F144" s="5">
        <v>37.2</v>
      </c>
      <c r="G144" s="5">
        <v>8.2</v>
      </c>
      <c r="H144" s="5">
        <v>80.8</v>
      </c>
      <c r="I144" s="4" t="s">
        <v>14</v>
      </c>
      <c r="J144" s="4">
        <v>11</v>
      </c>
    </row>
    <row r="145" spans="1:10" s="3" customFormat="1" ht="35.25" customHeight="1">
      <c r="A145" s="4" t="s">
        <v>42</v>
      </c>
      <c r="B145" s="4">
        <v>5</v>
      </c>
      <c r="C145" s="4" t="str">
        <f>"梁永富"</f>
        <v>梁永富</v>
      </c>
      <c r="D145" s="5">
        <v>16</v>
      </c>
      <c r="E145" s="5">
        <v>19</v>
      </c>
      <c r="F145" s="5">
        <v>37.6</v>
      </c>
      <c r="G145" s="5">
        <v>7.8</v>
      </c>
      <c r="H145" s="5">
        <v>80.4</v>
      </c>
      <c r="I145" s="4" t="s">
        <v>14</v>
      </c>
      <c r="J145" s="4">
        <v>12</v>
      </c>
    </row>
    <row r="146" spans="1:10" s="3" customFormat="1" ht="35.25" customHeight="1">
      <c r="A146" s="4" t="s">
        <v>42</v>
      </c>
      <c r="B146" s="4">
        <v>10</v>
      </c>
      <c r="C146" s="4" t="str">
        <f>"吴浩海"</f>
        <v>吴浩海</v>
      </c>
      <c r="D146" s="5">
        <v>15.8</v>
      </c>
      <c r="E146" s="5">
        <v>19.2</v>
      </c>
      <c r="F146" s="5">
        <v>36.8</v>
      </c>
      <c r="G146" s="5">
        <v>7.8</v>
      </c>
      <c r="H146" s="5">
        <v>79.6</v>
      </c>
      <c r="I146" s="4" t="s">
        <v>14</v>
      </c>
      <c r="J146" s="4">
        <v>13</v>
      </c>
    </row>
    <row r="147" spans="1:10" s="3" customFormat="1" ht="35.25" customHeight="1">
      <c r="A147" s="4" t="s">
        <v>42</v>
      </c>
      <c r="B147" s="4">
        <v>4</v>
      </c>
      <c r="C147" s="4" t="str">
        <f>"王正良"</f>
        <v>王正良</v>
      </c>
      <c r="D147" s="5">
        <v>14.6</v>
      </c>
      <c r="E147" s="5">
        <v>18.8</v>
      </c>
      <c r="F147" s="5">
        <v>35.4</v>
      </c>
      <c r="G147" s="5">
        <v>6.8</v>
      </c>
      <c r="H147" s="5">
        <v>75.6</v>
      </c>
      <c r="I147" s="4" t="s">
        <v>14</v>
      </c>
      <c r="J147" s="4">
        <v>14</v>
      </c>
    </row>
    <row r="148" spans="1:10" s="3" customFormat="1" ht="35.25" customHeight="1">
      <c r="A148" s="4" t="s">
        <v>42</v>
      </c>
      <c r="B148" s="4">
        <v>8</v>
      </c>
      <c r="C148" s="4" t="str">
        <f>"谢仕月"</f>
        <v>谢仕月</v>
      </c>
      <c r="D148" s="5">
        <v>14.4</v>
      </c>
      <c r="E148" s="5">
        <v>16.8</v>
      </c>
      <c r="F148" s="5">
        <v>36</v>
      </c>
      <c r="G148" s="5">
        <v>7.8</v>
      </c>
      <c r="H148" s="5">
        <v>75</v>
      </c>
      <c r="I148" s="4" t="s">
        <v>14</v>
      </c>
      <c r="J148" s="4">
        <v>15</v>
      </c>
    </row>
    <row r="149" spans="1:10" s="3" customFormat="1" ht="35.25" customHeight="1">
      <c r="A149" s="4" t="s">
        <v>42</v>
      </c>
      <c r="B149" s="4">
        <v>2</v>
      </c>
      <c r="C149" s="4" t="str">
        <f>"聂祥兴"</f>
        <v>聂祥兴</v>
      </c>
      <c r="D149" s="5"/>
      <c r="E149" s="5"/>
      <c r="F149" s="5"/>
      <c r="G149" s="5"/>
      <c r="H149" s="5" t="s">
        <v>30</v>
      </c>
      <c r="I149" s="4" t="s">
        <v>14</v>
      </c>
      <c r="J149" s="4"/>
    </row>
    <row r="150" spans="1:10" s="3" customFormat="1" ht="35.25" customHeight="1">
      <c r="A150" s="4" t="s">
        <v>42</v>
      </c>
      <c r="B150" s="4">
        <v>3</v>
      </c>
      <c r="C150" s="4" t="str">
        <f>"尹延丰"</f>
        <v>尹延丰</v>
      </c>
      <c r="D150" s="5"/>
      <c r="E150" s="5"/>
      <c r="F150" s="5"/>
      <c r="G150" s="5"/>
      <c r="H150" s="5" t="s">
        <v>30</v>
      </c>
      <c r="I150" s="4" t="s">
        <v>14</v>
      </c>
      <c r="J150" s="4"/>
    </row>
    <row r="151" spans="1:10" s="3" customFormat="1" ht="35.25" customHeight="1">
      <c r="A151" s="4" t="s">
        <v>39</v>
      </c>
      <c r="B151" s="4">
        <v>1</v>
      </c>
      <c r="C151" s="4" t="str">
        <f>"农海艳"</f>
        <v>农海艳</v>
      </c>
      <c r="D151" s="5">
        <v>16.9</v>
      </c>
      <c r="E151" s="5">
        <v>21.2</v>
      </c>
      <c r="F151" s="5">
        <v>41.7</v>
      </c>
      <c r="G151" s="5">
        <v>8.8</v>
      </c>
      <c r="H151" s="5">
        <v>88.6</v>
      </c>
      <c r="I151" s="4" t="s">
        <v>15</v>
      </c>
      <c r="J151" s="4">
        <v>1</v>
      </c>
    </row>
    <row r="152" spans="1:10" s="3" customFormat="1" ht="35.25" customHeight="1">
      <c r="A152" s="4" t="s">
        <v>39</v>
      </c>
      <c r="B152" s="4">
        <v>19</v>
      </c>
      <c r="C152" s="4" t="str">
        <f>"张顺发"</f>
        <v>张顺发</v>
      </c>
      <c r="D152" s="5">
        <v>17.26</v>
      </c>
      <c r="E152" s="5">
        <v>21.54</v>
      </c>
      <c r="F152" s="5">
        <v>41.2</v>
      </c>
      <c r="G152" s="5">
        <v>8.1</v>
      </c>
      <c r="H152" s="5">
        <v>88.1</v>
      </c>
      <c r="I152" s="4" t="s">
        <v>15</v>
      </c>
      <c r="J152" s="4">
        <v>2</v>
      </c>
    </row>
    <row r="153" spans="1:10" s="3" customFormat="1" ht="35.25" customHeight="1">
      <c r="A153" s="4" t="s">
        <v>39</v>
      </c>
      <c r="B153" s="4">
        <v>2</v>
      </c>
      <c r="C153" s="4" t="str">
        <f>"肖厚春"</f>
        <v>肖厚春</v>
      </c>
      <c r="D153" s="5">
        <v>17.2</v>
      </c>
      <c r="E153" s="5">
        <v>21.32</v>
      </c>
      <c r="F153" s="5">
        <v>40.56</v>
      </c>
      <c r="G153" s="5">
        <v>8.08</v>
      </c>
      <c r="H153" s="5">
        <v>87.16</v>
      </c>
      <c r="I153" s="4" t="s">
        <v>15</v>
      </c>
      <c r="J153" s="4">
        <v>3</v>
      </c>
    </row>
    <row r="154" spans="1:10" s="3" customFormat="1" ht="35.25" customHeight="1">
      <c r="A154" s="4" t="s">
        <v>39</v>
      </c>
      <c r="B154" s="4">
        <v>13</v>
      </c>
      <c r="C154" s="4" t="str">
        <f>"田红雨"</f>
        <v>田红雨</v>
      </c>
      <c r="D154" s="5">
        <v>16.9</v>
      </c>
      <c r="E154" s="5">
        <v>20.52</v>
      </c>
      <c r="F154" s="5">
        <v>40.82</v>
      </c>
      <c r="G154" s="5">
        <v>8.74</v>
      </c>
      <c r="H154" s="5">
        <v>86.98</v>
      </c>
      <c r="I154" s="4" t="s">
        <v>15</v>
      </c>
      <c r="J154" s="4">
        <v>4</v>
      </c>
    </row>
    <row r="155" spans="1:10" s="3" customFormat="1" ht="35.25" customHeight="1">
      <c r="A155" s="4" t="s">
        <v>39</v>
      </c>
      <c r="B155" s="4">
        <v>6</v>
      </c>
      <c r="C155" s="4" t="str">
        <f>"杨忠迪"</f>
        <v>杨忠迪</v>
      </c>
      <c r="D155" s="5">
        <v>15.96</v>
      </c>
      <c r="E155" s="5">
        <v>20.56</v>
      </c>
      <c r="F155" s="5">
        <v>40.6</v>
      </c>
      <c r="G155" s="5">
        <v>8.8</v>
      </c>
      <c r="H155" s="5">
        <v>85.92</v>
      </c>
      <c r="I155" s="4" t="s">
        <v>15</v>
      </c>
      <c r="J155" s="4">
        <v>5</v>
      </c>
    </row>
    <row r="156" spans="1:10" s="3" customFormat="1" ht="35.25" customHeight="1">
      <c r="A156" s="4" t="s">
        <v>39</v>
      </c>
      <c r="B156" s="4">
        <v>21</v>
      </c>
      <c r="C156" s="4" t="str">
        <f>"罗隆尚"</f>
        <v>罗隆尚</v>
      </c>
      <c r="D156" s="5">
        <v>16.56</v>
      </c>
      <c r="E156" s="5">
        <v>20.98</v>
      </c>
      <c r="F156" s="5">
        <v>39.9</v>
      </c>
      <c r="G156" s="5">
        <v>8.38</v>
      </c>
      <c r="H156" s="5">
        <v>85.82</v>
      </c>
      <c r="I156" s="4" t="s">
        <v>15</v>
      </c>
      <c r="J156" s="4">
        <v>6</v>
      </c>
    </row>
    <row r="157" spans="1:10" s="3" customFormat="1" ht="35.25" customHeight="1">
      <c r="A157" s="4" t="s">
        <v>39</v>
      </c>
      <c r="B157" s="4">
        <v>15</v>
      </c>
      <c r="C157" s="4" t="str">
        <f>"张仕成"</f>
        <v>张仕成</v>
      </c>
      <c r="D157" s="5">
        <v>15.66</v>
      </c>
      <c r="E157" s="5">
        <v>20.6</v>
      </c>
      <c r="F157" s="5">
        <v>40.38</v>
      </c>
      <c r="G157" s="5">
        <v>8.1</v>
      </c>
      <c r="H157" s="5">
        <v>84.74</v>
      </c>
      <c r="I157" s="4" t="s">
        <v>15</v>
      </c>
      <c r="J157" s="4">
        <v>7</v>
      </c>
    </row>
    <row r="158" spans="1:10" s="3" customFormat="1" ht="35.25" customHeight="1">
      <c r="A158" s="4" t="s">
        <v>39</v>
      </c>
      <c r="B158" s="4">
        <v>17</v>
      </c>
      <c r="C158" s="4" t="str">
        <f>"李建"</f>
        <v>李建</v>
      </c>
      <c r="D158" s="5">
        <v>16.1</v>
      </c>
      <c r="E158" s="5">
        <v>20.34</v>
      </c>
      <c r="F158" s="5">
        <v>40.86</v>
      </c>
      <c r="G158" s="5">
        <v>7.4</v>
      </c>
      <c r="H158" s="5">
        <v>84.7</v>
      </c>
      <c r="I158" s="4" t="s">
        <v>15</v>
      </c>
      <c r="J158" s="4">
        <v>8</v>
      </c>
    </row>
    <row r="159" spans="1:10" s="3" customFormat="1" ht="35.25" customHeight="1">
      <c r="A159" s="4" t="s">
        <v>39</v>
      </c>
      <c r="B159" s="4">
        <v>4</v>
      </c>
      <c r="C159" s="4" t="str">
        <f>"吕长治"</f>
        <v>吕长治</v>
      </c>
      <c r="D159" s="5">
        <v>15.76</v>
      </c>
      <c r="E159" s="5">
        <v>20.2</v>
      </c>
      <c r="F159" s="5">
        <v>40.1</v>
      </c>
      <c r="G159" s="5">
        <v>8.4</v>
      </c>
      <c r="H159" s="5">
        <v>84.46</v>
      </c>
      <c r="I159" s="4" t="s">
        <v>15</v>
      </c>
      <c r="J159" s="4">
        <v>9</v>
      </c>
    </row>
    <row r="160" spans="1:10" s="3" customFormat="1" ht="35.25" customHeight="1">
      <c r="A160" s="4" t="s">
        <v>39</v>
      </c>
      <c r="B160" s="4">
        <v>5</v>
      </c>
      <c r="C160" s="4" t="str">
        <f>"宋娇"</f>
        <v>宋娇</v>
      </c>
      <c r="D160" s="5">
        <v>16.1</v>
      </c>
      <c r="E160" s="5">
        <v>20.52</v>
      </c>
      <c r="F160" s="5">
        <v>40.04</v>
      </c>
      <c r="G160" s="5">
        <v>7.1</v>
      </c>
      <c r="H160" s="5">
        <v>83.76</v>
      </c>
      <c r="I160" s="4" t="s">
        <v>15</v>
      </c>
      <c r="J160" s="4">
        <v>10</v>
      </c>
    </row>
    <row r="161" spans="1:10" s="3" customFormat="1" ht="35.25" customHeight="1">
      <c r="A161" s="4" t="s">
        <v>39</v>
      </c>
      <c r="B161" s="4">
        <v>16</v>
      </c>
      <c r="C161" s="4" t="str">
        <f>"龙军"</f>
        <v>龙军</v>
      </c>
      <c r="D161" s="5">
        <v>15.4</v>
      </c>
      <c r="E161" s="5">
        <v>20.06</v>
      </c>
      <c r="F161" s="5">
        <v>39.56</v>
      </c>
      <c r="G161" s="5">
        <v>7.42</v>
      </c>
      <c r="H161" s="5">
        <v>82.44</v>
      </c>
      <c r="I161" s="4" t="s">
        <v>15</v>
      </c>
      <c r="J161" s="4">
        <v>11</v>
      </c>
    </row>
    <row r="162" spans="1:10" s="3" customFormat="1" ht="35.25" customHeight="1">
      <c r="A162" s="4" t="s">
        <v>39</v>
      </c>
      <c r="B162" s="4">
        <v>3</v>
      </c>
      <c r="C162" s="4" t="str">
        <f>"向臣艳"</f>
        <v>向臣艳</v>
      </c>
      <c r="D162" s="5">
        <v>15.3</v>
      </c>
      <c r="E162" s="5">
        <v>19.8</v>
      </c>
      <c r="F162" s="5">
        <v>38.84</v>
      </c>
      <c r="G162" s="5">
        <v>7.66</v>
      </c>
      <c r="H162" s="5">
        <v>81.6</v>
      </c>
      <c r="I162" s="4" t="s">
        <v>15</v>
      </c>
      <c r="J162" s="4">
        <v>12</v>
      </c>
    </row>
    <row r="163" spans="1:10" s="3" customFormat="1" ht="35.25" customHeight="1">
      <c r="A163" s="4" t="s">
        <v>39</v>
      </c>
      <c r="B163" s="4">
        <v>7</v>
      </c>
      <c r="C163" s="4" t="str">
        <f>"李玲"</f>
        <v>李玲</v>
      </c>
      <c r="D163" s="5">
        <v>15.12</v>
      </c>
      <c r="E163" s="5">
        <v>19.7</v>
      </c>
      <c r="F163" s="5">
        <v>39</v>
      </c>
      <c r="G163" s="5">
        <v>7.26</v>
      </c>
      <c r="H163" s="5">
        <v>81.08</v>
      </c>
      <c r="I163" s="4" t="s">
        <v>15</v>
      </c>
      <c r="J163" s="4">
        <v>13</v>
      </c>
    </row>
    <row r="164" spans="1:10" s="3" customFormat="1" ht="35.25" customHeight="1">
      <c r="A164" s="4" t="s">
        <v>39</v>
      </c>
      <c r="B164" s="4">
        <v>20</v>
      </c>
      <c r="C164" s="4" t="str">
        <f>"余万泽"</f>
        <v>余万泽</v>
      </c>
      <c r="D164" s="5">
        <v>15.42</v>
      </c>
      <c r="E164" s="5">
        <v>20</v>
      </c>
      <c r="F164" s="5">
        <v>38.76</v>
      </c>
      <c r="G164" s="5">
        <v>6.8</v>
      </c>
      <c r="H164" s="5">
        <v>80.98</v>
      </c>
      <c r="I164" s="4" t="s">
        <v>15</v>
      </c>
      <c r="J164" s="4">
        <v>14</v>
      </c>
    </row>
    <row r="165" spans="1:10" s="3" customFormat="1" ht="35.25" customHeight="1">
      <c r="A165" s="4" t="s">
        <v>39</v>
      </c>
      <c r="B165" s="4">
        <v>10</v>
      </c>
      <c r="C165" s="4" t="str">
        <f>"范永伟"</f>
        <v>范永伟</v>
      </c>
      <c r="D165" s="5">
        <v>15.1</v>
      </c>
      <c r="E165" s="5">
        <v>19.28</v>
      </c>
      <c r="F165" s="5">
        <v>39.4</v>
      </c>
      <c r="G165" s="5">
        <v>7.1</v>
      </c>
      <c r="H165" s="5">
        <v>80.88</v>
      </c>
      <c r="I165" s="4" t="s">
        <v>15</v>
      </c>
      <c r="J165" s="4">
        <v>15</v>
      </c>
    </row>
    <row r="166" spans="1:10" s="3" customFormat="1" ht="35.25" customHeight="1">
      <c r="A166" s="4" t="s">
        <v>39</v>
      </c>
      <c r="B166" s="4">
        <v>14</v>
      </c>
      <c r="C166" s="4" t="str">
        <f>"陈志银"</f>
        <v>陈志银</v>
      </c>
      <c r="D166" s="5">
        <v>14.9</v>
      </c>
      <c r="E166" s="5">
        <v>19.94</v>
      </c>
      <c r="F166" s="5">
        <v>38.76</v>
      </c>
      <c r="G166" s="5">
        <v>7.02</v>
      </c>
      <c r="H166" s="5">
        <v>80.62</v>
      </c>
      <c r="I166" s="4" t="s">
        <v>15</v>
      </c>
      <c r="J166" s="4">
        <v>16</v>
      </c>
    </row>
    <row r="167" spans="1:10" s="3" customFormat="1" ht="35.25" customHeight="1">
      <c r="A167" s="4" t="s">
        <v>39</v>
      </c>
      <c r="B167" s="4">
        <v>12</v>
      </c>
      <c r="C167" s="4" t="str">
        <f>"王树飞"</f>
        <v>王树飞</v>
      </c>
      <c r="D167" s="5">
        <v>14.1</v>
      </c>
      <c r="E167" s="5">
        <v>18.62</v>
      </c>
      <c r="F167" s="5">
        <v>38.2</v>
      </c>
      <c r="G167" s="5">
        <v>4.82</v>
      </c>
      <c r="H167" s="5">
        <v>75.74</v>
      </c>
      <c r="I167" s="4" t="s">
        <v>15</v>
      </c>
      <c r="J167" s="4">
        <v>17</v>
      </c>
    </row>
    <row r="168" spans="1:10" s="3" customFormat="1" ht="35.25" customHeight="1">
      <c r="A168" s="4" t="s">
        <v>39</v>
      </c>
      <c r="B168" s="4">
        <v>8</v>
      </c>
      <c r="C168" s="4" t="str">
        <f>"林臻"</f>
        <v>林臻</v>
      </c>
      <c r="D168" s="5"/>
      <c r="E168" s="5"/>
      <c r="F168" s="5"/>
      <c r="G168" s="5"/>
      <c r="H168" s="5" t="s">
        <v>30</v>
      </c>
      <c r="I168" s="4" t="s">
        <v>15</v>
      </c>
      <c r="J168" s="4"/>
    </row>
    <row r="169" spans="1:10" s="3" customFormat="1" ht="35.25" customHeight="1">
      <c r="A169" s="4" t="s">
        <v>39</v>
      </c>
      <c r="B169" s="4">
        <v>9</v>
      </c>
      <c r="C169" s="4" t="str">
        <f>"李玉霞"</f>
        <v>李玉霞</v>
      </c>
      <c r="D169" s="5"/>
      <c r="E169" s="5"/>
      <c r="F169" s="5"/>
      <c r="G169" s="5"/>
      <c r="H169" s="5" t="s">
        <v>30</v>
      </c>
      <c r="I169" s="4" t="s">
        <v>15</v>
      </c>
      <c r="J169" s="4"/>
    </row>
    <row r="170" spans="1:10" s="3" customFormat="1" ht="35.25" customHeight="1">
      <c r="A170" s="4" t="s">
        <v>39</v>
      </c>
      <c r="B170" s="4">
        <v>11</v>
      </c>
      <c r="C170" s="4" t="str">
        <f>"杨光海"</f>
        <v>杨光海</v>
      </c>
      <c r="D170" s="5"/>
      <c r="E170" s="5"/>
      <c r="F170" s="5"/>
      <c r="G170" s="5"/>
      <c r="H170" s="5" t="s">
        <v>30</v>
      </c>
      <c r="I170" s="4" t="s">
        <v>15</v>
      </c>
      <c r="J170" s="4"/>
    </row>
    <row r="171" spans="1:10" s="3" customFormat="1" ht="35.25" customHeight="1">
      <c r="A171" s="4" t="s">
        <v>39</v>
      </c>
      <c r="B171" s="4">
        <v>18</v>
      </c>
      <c r="C171" s="4" t="str">
        <f>"黄文海"</f>
        <v>黄文海</v>
      </c>
      <c r="D171" s="5"/>
      <c r="E171" s="5"/>
      <c r="F171" s="5"/>
      <c r="G171" s="5"/>
      <c r="H171" s="5" t="s">
        <v>30</v>
      </c>
      <c r="I171" s="4" t="s">
        <v>15</v>
      </c>
      <c r="J171" s="4"/>
    </row>
    <row r="172" spans="1:10" s="3" customFormat="1" ht="35.25" customHeight="1">
      <c r="A172" s="4" t="s">
        <v>38</v>
      </c>
      <c r="B172" s="4">
        <v>9</v>
      </c>
      <c r="C172" s="4" t="str">
        <f>"孙俊飞"</f>
        <v>孙俊飞</v>
      </c>
      <c r="D172" s="5">
        <v>18.16</v>
      </c>
      <c r="E172" s="5">
        <v>21.36</v>
      </c>
      <c r="F172" s="5">
        <v>40.1</v>
      </c>
      <c r="G172" s="5">
        <v>9</v>
      </c>
      <c r="H172" s="5">
        <v>88.62</v>
      </c>
      <c r="I172" s="4" t="s">
        <v>16</v>
      </c>
      <c r="J172" s="4">
        <v>1</v>
      </c>
    </row>
    <row r="173" spans="1:10" s="3" customFormat="1" ht="35.25" customHeight="1">
      <c r="A173" s="4" t="s">
        <v>38</v>
      </c>
      <c r="B173" s="4">
        <v>4</v>
      </c>
      <c r="C173" s="4" t="str">
        <f>"冯卫玲"</f>
        <v>冯卫玲</v>
      </c>
      <c r="D173" s="5">
        <v>16.8</v>
      </c>
      <c r="E173" s="5">
        <v>20.86</v>
      </c>
      <c r="F173" s="5">
        <v>39.6</v>
      </c>
      <c r="G173" s="5">
        <v>8.91</v>
      </c>
      <c r="H173" s="5">
        <v>86.17</v>
      </c>
      <c r="I173" s="4" t="s">
        <v>16</v>
      </c>
      <c r="J173" s="4">
        <v>2</v>
      </c>
    </row>
    <row r="174" spans="1:10" s="3" customFormat="1" ht="35.25" customHeight="1">
      <c r="A174" s="4" t="s">
        <v>38</v>
      </c>
      <c r="B174" s="4">
        <v>14</v>
      </c>
      <c r="C174" s="4" t="str">
        <f>"何品珍"</f>
        <v>何品珍</v>
      </c>
      <c r="D174" s="5">
        <v>16.92</v>
      </c>
      <c r="E174" s="5">
        <v>20.9</v>
      </c>
      <c r="F174" s="5">
        <v>39.12</v>
      </c>
      <c r="G174" s="5">
        <v>9.04</v>
      </c>
      <c r="H174" s="5">
        <v>85.98</v>
      </c>
      <c r="I174" s="4" t="s">
        <v>16</v>
      </c>
      <c r="J174" s="4">
        <v>3</v>
      </c>
    </row>
    <row r="175" spans="1:10" s="3" customFormat="1" ht="35.25" customHeight="1">
      <c r="A175" s="4" t="s">
        <v>38</v>
      </c>
      <c r="B175" s="4">
        <v>11</v>
      </c>
      <c r="C175" s="4" t="str">
        <f>"吴秀杰"</f>
        <v>吴秀杰</v>
      </c>
      <c r="D175" s="5">
        <v>17.2</v>
      </c>
      <c r="E175" s="5">
        <v>20.7</v>
      </c>
      <c r="F175" s="5">
        <v>38.32</v>
      </c>
      <c r="G175" s="5">
        <v>9</v>
      </c>
      <c r="H175" s="5">
        <v>85.22</v>
      </c>
      <c r="I175" s="4" t="s">
        <v>16</v>
      </c>
      <c r="J175" s="4">
        <v>4</v>
      </c>
    </row>
    <row r="176" spans="1:10" s="3" customFormat="1" ht="35.25" customHeight="1">
      <c r="A176" s="4" t="s">
        <v>38</v>
      </c>
      <c r="B176" s="4">
        <v>12</v>
      </c>
      <c r="C176" s="4" t="str">
        <f>"陈龙海"</f>
        <v>陈龙海</v>
      </c>
      <c r="D176" s="5">
        <v>16.94</v>
      </c>
      <c r="E176" s="5">
        <v>20.49</v>
      </c>
      <c r="F176" s="5">
        <v>38.54</v>
      </c>
      <c r="G176" s="5">
        <v>8.82</v>
      </c>
      <c r="H176" s="5">
        <v>84.79</v>
      </c>
      <c r="I176" s="4" t="s">
        <v>16</v>
      </c>
      <c r="J176" s="4">
        <v>5</v>
      </c>
    </row>
    <row r="177" spans="1:10" s="3" customFormat="1" ht="35.25" customHeight="1">
      <c r="A177" s="4" t="s">
        <v>38</v>
      </c>
      <c r="B177" s="4">
        <v>8</v>
      </c>
      <c r="C177" s="4" t="str">
        <f>"付梅"</f>
        <v>付梅</v>
      </c>
      <c r="D177" s="5">
        <v>16.5</v>
      </c>
      <c r="E177" s="5">
        <v>20.02</v>
      </c>
      <c r="F177" s="5">
        <v>38.1</v>
      </c>
      <c r="G177" s="5">
        <v>8.92</v>
      </c>
      <c r="H177" s="5">
        <v>83.54</v>
      </c>
      <c r="I177" s="4" t="s">
        <v>16</v>
      </c>
      <c r="J177" s="4">
        <v>6</v>
      </c>
    </row>
    <row r="178" spans="1:10" s="3" customFormat="1" ht="35.25" customHeight="1">
      <c r="A178" s="4" t="s">
        <v>38</v>
      </c>
      <c r="B178" s="4">
        <v>2</v>
      </c>
      <c r="C178" s="4" t="str">
        <f>"韦小红"</f>
        <v>韦小红</v>
      </c>
      <c r="D178" s="5">
        <v>15.62</v>
      </c>
      <c r="E178" s="5">
        <v>20.29</v>
      </c>
      <c r="F178" s="5">
        <v>38.03</v>
      </c>
      <c r="G178" s="5">
        <v>8.5</v>
      </c>
      <c r="H178" s="5">
        <v>82.44</v>
      </c>
      <c r="I178" s="4" t="s">
        <v>16</v>
      </c>
      <c r="J178" s="4">
        <v>7</v>
      </c>
    </row>
    <row r="179" spans="1:10" s="3" customFormat="1" ht="35.25" customHeight="1">
      <c r="A179" s="4" t="s">
        <v>38</v>
      </c>
      <c r="B179" s="4">
        <v>16</v>
      </c>
      <c r="C179" s="4" t="str">
        <f>"陈敏"</f>
        <v>陈敏</v>
      </c>
      <c r="D179" s="5">
        <v>16.14</v>
      </c>
      <c r="E179" s="5">
        <v>20.4</v>
      </c>
      <c r="F179" s="5">
        <v>37.7</v>
      </c>
      <c r="G179" s="5">
        <v>8.19</v>
      </c>
      <c r="H179" s="5">
        <v>82.43</v>
      </c>
      <c r="I179" s="4" t="s">
        <v>16</v>
      </c>
      <c r="J179" s="4">
        <v>8</v>
      </c>
    </row>
    <row r="180" spans="1:10" s="3" customFormat="1" ht="35.25" customHeight="1">
      <c r="A180" s="4" t="s">
        <v>38</v>
      </c>
      <c r="B180" s="4">
        <v>13</v>
      </c>
      <c r="C180" s="4" t="str">
        <f>"谭雨"</f>
        <v>谭雨</v>
      </c>
      <c r="D180" s="5">
        <v>16.44</v>
      </c>
      <c r="E180" s="5">
        <v>19.66</v>
      </c>
      <c r="F180" s="5">
        <v>37.1</v>
      </c>
      <c r="G180" s="5">
        <v>8.23</v>
      </c>
      <c r="H180" s="5">
        <v>81.43</v>
      </c>
      <c r="I180" s="4" t="s">
        <v>16</v>
      </c>
      <c r="J180" s="4">
        <v>9</v>
      </c>
    </row>
    <row r="181" spans="1:10" s="3" customFormat="1" ht="35.25" customHeight="1">
      <c r="A181" s="4" t="s">
        <v>38</v>
      </c>
      <c r="B181" s="4">
        <v>7</v>
      </c>
      <c r="C181" s="4" t="str">
        <f>"杨才梅"</f>
        <v>杨才梅</v>
      </c>
      <c r="D181" s="5">
        <v>16.14</v>
      </c>
      <c r="E181" s="5">
        <v>19.4</v>
      </c>
      <c r="F181" s="5">
        <v>36.32</v>
      </c>
      <c r="G181" s="5">
        <v>8.14</v>
      </c>
      <c r="H181" s="5">
        <v>80</v>
      </c>
      <c r="I181" s="4" t="s">
        <v>16</v>
      </c>
      <c r="J181" s="4">
        <v>10</v>
      </c>
    </row>
    <row r="182" spans="1:10" s="3" customFormat="1" ht="35.25" customHeight="1">
      <c r="A182" s="4" t="s">
        <v>38</v>
      </c>
      <c r="B182" s="4">
        <v>6</v>
      </c>
      <c r="C182" s="4" t="str">
        <f>"熊华"</f>
        <v>熊华</v>
      </c>
      <c r="D182" s="5">
        <v>15.82</v>
      </c>
      <c r="E182" s="5">
        <v>19.9</v>
      </c>
      <c r="F182" s="5">
        <v>35.5</v>
      </c>
      <c r="G182" s="5">
        <v>7.89</v>
      </c>
      <c r="H182" s="5">
        <v>79.11</v>
      </c>
      <c r="I182" s="4" t="s">
        <v>16</v>
      </c>
      <c r="J182" s="4">
        <v>11</v>
      </c>
    </row>
    <row r="183" spans="1:10" s="3" customFormat="1" ht="35.25" customHeight="1">
      <c r="A183" s="4" t="s">
        <v>38</v>
      </c>
      <c r="B183" s="4">
        <v>10</v>
      </c>
      <c r="C183" s="4" t="str">
        <f>"李柔"</f>
        <v>李柔</v>
      </c>
      <c r="D183" s="5">
        <v>16.1</v>
      </c>
      <c r="E183" s="5">
        <v>19.26</v>
      </c>
      <c r="F183" s="5">
        <v>34.92</v>
      </c>
      <c r="G183" s="5">
        <v>8.16</v>
      </c>
      <c r="H183" s="5">
        <v>78.44</v>
      </c>
      <c r="I183" s="4" t="s">
        <v>16</v>
      </c>
      <c r="J183" s="4">
        <v>12</v>
      </c>
    </row>
    <row r="184" spans="1:10" s="3" customFormat="1" ht="35.25" customHeight="1">
      <c r="A184" s="4" t="s">
        <v>38</v>
      </c>
      <c r="B184" s="4">
        <v>5</v>
      </c>
      <c r="C184" s="4" t="str">
        <f>"俞柠"</f>
        <v>俞柠</v>
      </c>
      <c r="D184" s="5">
        <v>16.04</v>
      </c>
      <c r="E184" s="5">
        <v>19.02</v>
      </c>
      <c r="F184" s="5">
        <v>34.72</v>
      </c>
      <c r="G184" s="5">
        <v>7.9</v>
      </c>
      <c r="H184" s="5">
        <v>77.68</v>
      </c>
      <c r="I184" s="4" t="s">
        <v>16</v>
      </c>
      <c r="J184" s="4">
        <v>13</v>
      </c>
    </row>
    <row r="185" spans="1:10" s="3" customFormat="1" ht="35.25" customHeight="1">
      <c r="A185" s="4" t="s">
        <v>38</v>
      </c>
      <c r="B185" s="4">
        <v>1</v>
      </c>
      <c r="C185" s="4" t="str">
        <f>"韦国咐"</f>
        <v>韦国咐</v>
      </c>
      <c r="D185" s="5">
        <v>12.24</v>
      </c>
      <c r="E185" s="5">
        <v>17.1</v>
      </c>
      <c r="F185" s="5">
        <v>33.28</v>
      </c>
      <c r="G185" s="5">
        <v>7.62</v>
      </c>
      <c r="H185" s="5">
        <v>70.24</v>
      </c>
      <c r="I185" s="4" t="s">
        <v>16</v>
      </c>
      <c r="J185" s="4">
        <v>14</v>
      </c>
    </row>
    <row r="186" spans="1:10" s="3" customFormat="1" ht="35.25" customHeight="1">
      <c r="A186" s="4" t="s">
        <v>38</v>
      </c>
      <c r="B186" s="4">
        <v>3</v>
      </c>
      <c r="C186" s="4" t="str">
        <f>"张仕妹"</f>
        <v>张仕妹</v>
      </c>
      <c r="D186" s="5"/>
      <c r="E186" s="5"/>
      <c r="F186" s="5"/>
      <c r="G186" s="5"/>
      <c r="H186" s="5" t="s">
        <v>30</v>
      </c>
      <c r="I186" s="4" t="s">
        <v>16</v>
      </c>
      <c r="J186" s="4"/>
    </row>
    <row r="187" spans="1:10" s="3" customFormat="1" ht="35.25" customHeight="1">
      <c r="A187" s="4" t="s">
        <v>38</v>
      </c>
      <c r="B187" s="4">
        <v>15</v>
      </c>
      <c r="C187" s="4" t="str">
        <f>"莫衡玉"</f>
        <v>莫衡玉</v>
      </c>
      <c r="D187" s="5"/>
      <c r="E187" s="5"/>
      <c r="F187" s="5"/>
      <c r="G187" s="5"/>
      <c r="H187" s="5" t="s">
        <v>30</v>
      </c>
      <c r="I187" s="4" t="s">
        <v>16</v>
      </c>
      <c r="J187" s="4"/>
    </row>
    <row r="188" spans="1:10" s="3" customFormat="1" ht="35.25" customHeight="1">
      <c r="A188" s="4" t="s">
        <v>37</v>
      </c>
      <c r="B188" s="4">
        <v>8</v>
      </c>
      <c r="C188" s="4" t="str">
        <f>"陈晓红"</f>
        <v>陈晓红</v>
      </c>
      <c r="D188" s="5">
        <v>17.4</v>
      </c>
      <c r="E188" s="5">
        <v>23.4</v>
      </c>
      <c r="F188" s="5">
        <v>42.5</v>
      </c>
      <c r="G188" s="5">
        <v>8.6</v>
      </c>
      <c r="H188" s="5">
        <v>91.9</v>
      </c>
      <c r="I188" s="4" t="s">
        <v>17</v>
      </c>
      <c r="J188" s="4">
        <v>1</v>
      </c>
    </row>
    <row r="189" spans="1:10" s="3" customFormat="1" ht="35.25" customHeight="1">
      <c r="A189" s="4" t="s">
        <v>37</v>
      </c>
      <c r="B189" s="4">
        <v>5</v>
      </c>
      <c r="C189" s="4" t="str">
        <f>"胡必娇"</f>
        <v>胡必娇</v>
      </c>
      <c r="D189" s="5">
        <v>17.1</v>
      </c>
      <c r="E189" s="5">
        <v>22.9</v>
      </c>
      <c r="F189" s="5">
        <v>40.6</v>
      </c>
      <c r="G189" s="5">
        <v>8.6</v>
      </c>
      <c r="H189" s="5">
        <v>89.2</v>
      </c>
      <c r="I189" s="4" t="s">
        <v>17</v>
      </c>
      <c r="J189" s="4">
        <v>2</v>
      </c>
    </row>
    <row r="190" spans="1:10" s="3" customFormat="1" ht="35.25" customHeight="1">
      <c r="A190" s="4" t="s">
        <v>37</v>
      </c>
      <c r="B190" s="4">
        <v>3</v>
      </c>
      <c r="C190" s="4" t="str">
        <f>"梁海鸿"</f>
        <v>梁海鸿</v>
      </c>
      <c r="D190" s="5">
        <v>17.4</v>
      </c>
      <c r="E190" s="5">
        <v>22.2</v>
      </c>
      <c r="F190" s="5">
        <v>40</v>
      </c>
      <c r="G190" s="5">
        <v>8.8</v>
      </c>
      <c r="H190" s="5">
        <v>88.4</v>
      </c>
      <c r="I190" s="4" t="s">
        <v>17</v>
      </c>
      <c r="J190" s="4">
        <v>3</v>
      </c>
    </row>
    <row r="191" spans="1:10" s="3" customFormat="1" ht="35.25" customHeight="1">
      <c r="A191" s="4" t="s">
        <v>37</v>
      </c>
      <c r="B191" s="4">
        <v>7</v>
      </c>
      <c r="C191" s="4" t="str">
        <f>"侯青"</f>
        <v>侯青</v>
      </c>
      <c r="D191" s="5">
        <v>17</v>
      </c>
      <c r="E191" s="5">
        <v>22.4</v>
      </c>
      <c r="F191" s="5">
        <v>39.4</v>
      </c>
      <c r="G191" s="5">
        <v>8.6</v>
      </c>
      <c r="H191" s="5">
        <v>87.4</v>
      </c>
      <c r="I191" s="4" t="s">
        <v>17</v>
      </c>
      <c r="J191" s="4">
        <v>4</v>
      </c>
    </row>
    <row r="192" spans="1:10" s="3" customFormat="1" ht="35.25" customHeight="1">
      <c r="A192" s="4" t="s">
        <v>37</v>
      </c>
      <c r="B192" s="4">
        <v>9</v>
      </c>
      <c r="C192" s="4" t="str">
        <f>"董雄飞"</f>
        <v>董雄飞</v>
      </c>
      <c r="D192" s="5">
        <v>16.86</v>
      </c>
      <c r="E192" s="5">
        <v>21.2</v>
      </c>
      <c r="F192" s="5">
        <v>41.2</v>
      </c>
      <c r="G192" s="5">
        <v>7.5</v>
      </c>
      <c r="H192" s="5">
        <v>86.76</v>
      </c>
      <c r="I192" s="4" t="s">
        <v>17</v>
      </c>
      <c r="J192" s="4">
        <v>5</v>
      </c>
    </row>
    <row r="193" spans="1:10" s="3" customFormat="1" ht="35.25" customHeight="1">
      <c r="A193" s="4" t="s">
        <v>37</v>
      </c>
      <c r="B193" s="4">
        <v>6</v>
      </c>
      <c r="C193" s="4" t="str">
        <f>"邓治艳"</f>
        <v>邓治艳</v>
      </c>
      <c r="D193" s="5">
        <v>16.4</v>
      </c>
      <c r="E193" s="5">
        <v>22.2</v>
      </c>
      <c r="F193" s="5">
        <v>39.6</v>
      </c>
      <c r="G193" s="5">
        <v>8</v>
      </c>
      <c r="H193" s="5">
        <v>86.2</v>
      </c>
      <c r="I193" s="4" t="s">
        <v>17</v>
      </c>
      <c r="J193" s="4">
        <v>6</v>
      </c>
    </row>
    <row r="194" spans="1:10" s="3" customFormat="1" ht="35.25" customHeight="1">
      <c r="A194" s="4" t="s">
        <v>37</v>
      </c>
      <c r="B194" s="4">
        <v>4</v>
      </c>
      <c r="C194" s="4" t="str">
        <f>"李元林"</f>
        <v>李元林</v>
      </c>
      <c r="D194" s="5">
        <v>16.8</v>
      </c>
      <c r="E194" s="5">
        <v>21.8</v>
      </c>
      <c r="F194" s="5">
        <v>39.9</v>
      </c>
      <c r="G194" s="5">
        <v>7.5</v>
      </c>
      <c r="H194" s="5">
        <v>86</v>
      </c>
      <c r="I194" s="4" t="s">
        <v>17</v>
      </c>
      <c r="J194" s="4">
        <v>7</v>
      </c>
    </row>
    <row r="195" spans="1:10" s="3" customFormat="1" ht="35.25" customHeight="1">
      <c r="A195" s="4" t="s">
        <v>37</v>
      </c>
      <c r="B195" s="4">
        <v>2</v>
      </c>
      <c r="C195" s="4" t="str">
        <f>"李丹丹"</f>
        <v>李丹丹</v>
      </c>
      <c r="D195" s="5">
        <v>16.1</v>
      </c>
      <c r="E195" s="5">
        <v>21.2</v>
      </c>
      <c r="F195" s="5">
        <v>38.8</v>
      </c>
      <c r="G195" s="5">
        <v>8.7</v>
      </c>
      <c r="H195" s="5">
        <v>84.8</v>
      </c>
      <c r="I195" s="4" t="s">
        <v>17</v>
      </c>
      <c r="J195" s="4">
        <v>8</v>
      </c>
    </row>
    <row r="196" spans="1:10" s="3" customFormat="1" ht="35.25" customHeight="1">
      <c r="A196" s="4" t="s">
        <v>37</v>
      </c>
      <c r="B196" s="4">
        <v>1</v>
      </c>
      <c r="C196" s="4" t="str">
        <f>"李孝青"</f>
        <v>李孝青</v>
      </c>
      <c r="D196" s="5"/>
      <c r="E196" s="5"/>
      <c r="F196" s="5"/>
      <c r="G196" s="5"/>
      <c r="H196" s="5" t="s">
        <v>30</v>
      </c>
      <c r="I196" s="4" t="s">
        <v>17</v>
      </c>
      <c r="J196" s="4"/>
    </row>
    <row r="197" spans="1:10" s="3" customFormat="1" ht="35.25" customHeight="1">
      <c r="A197" s="4" t="s">
        <v>37</v>
      </c>
      <c r="B197" s="4">
        <v>10</v>
      </c>
      <c r="C197" s="4" t="str">
        <f>"杨坤鹏"</f>
        <v>杨坤鹏</v>
      </c>
      <c r="D197" s="5">
        <v>17.8</v>
      </c>
      <c r="E197" s="5">
        <v>23</v>
      </c>
      <c r="F197" s="5">
        <v>42</v>
      </c>
      <c r="G197" s="5">
        <v>9.4</v>
      </c>
      <c r="H197" s="5">
        <v>92.2</v>
      </c>
      <c r="I197" s="4" t="s">
        <v>18</v>
      </c>
      <c r="J197" s="4">
        <v>1</v>
      </c>
    </row>
    <row r="198" spans="1:10" s="3" customFormat="1" ht="35.25" customHeight="1">
      <c r="A198" s="4" t="s">
        <v>37</v>
      </c>
      <c r="B198" s="4">
        <v>16</v>
      </c>
      <c r="C198" s="4" t="str">
        <f>"李相超"</f>
        <v>李相超</v>
      </c>
      <c r="D198" s="5">
        <v>18</v>
      </c>
      <c r="E198" s="5">
        <v>22.96</v>
      </c>
      <c r="F198" s="5">
        <v>42.2</v>
      </c>
      <c r="G198" s="5">
        <v>8.3</v>
      </c>
      <c r="H198" s="5">
        <v>91.46</v>
      </c>
      <c r="I198" s="4" t="s">
        <v>18</v>
      </c>
      <c r="J198" s="4">
        <v>2</v>
      </c>
    </row>
    <row r="199" spans="1:10" s="3" customFormat="1" ht="35.25" customHeight="1">
      <c r="A199" s="4" t="s">
        <v>37</v>
      </c>
      <c r="B199" s="4">
        <v>14</v>
      </c>
      <c r="C199" s="4" t="str">
        <f>"徐凯"</f>
        <v>徐凯</v>
      </c>
      <c r="D199" s="5">
        <v>17.9</v>
      </c>
      <c r="E199" s="5">
        <v>22.9</v>
      </c>
      <c r="F199" s="5">
        <v>41.3</v>
      </c>
      <c r="G199" s="5">
        <v>8.2</v>
      </c>
      <c r="H199" s="5">
        <v>90.3</v>
      </c>
      <c r="I199" s="4" t="s">
        <v>18</v>
      </c>
      <c r="J199" s="4">
        <v>3</v>
      </c>
    </row>
    <row r="200" spans="1:10" s="3" customFormat="1" ht="35.25" customHeight="1">
      <c r="A200" s="4" t="s">
        <v>37</v>
      </c>
      <c r="B200" s="4">
        <v>17</v>
      </c>
      <c r="C200" s="4" t="str">
        <f>"王如松"</f>
        <v>王如松</v>
      </c>
      <c r="D200" s="5">
        <v>17.5</v>
      </c>
      <c r="E200" s="5">
        <v>22.4</v>
      </c>
      <c r="F200" s="5">
        <v>41.3</v>
      </c>
      <c r="G200" s="5">
        <v>8.2</v>
      </c>
      <c r="H200" s="5">
        <v>89.4</v>
      </c>
      <c r="I200" s="4" t="s">
        <v>18</v>
      </c>
      <c r="J200" s="4">
        <v>4</v>
      </c>
    </row>
    <row r="201" spans="1:10" s="3" customFormat="1" ht="35.25" customHeight="1">
      <c r="A201" s="4" t="s">
        <v>37</v>
      </c>
      <c r="B201" s="4">
        <v>13</v>
      </c>
      <c r="C201" s="4" t="str">
        <f>"黄琼"</f>
        <v>黄琼</v>
      </c>
      <c r="D201" s="5">
        <v>16.9</v>
      </c>
      <c r="E201" s="5">
        <v>22.5</v>
      </c>
      <c r="F201" s="5">
        <v>41.9</v>
      </c>
      <c r="G201" s="5">
        <v>7.8</v>
      </c>
      <c r="H201" s="5">
        <v>89.1</v>
      </c>
      <c r="I201" s="4" t="s">
        <v>18</v>
      </c>
      <c r="J201" s="4">
        <v>5</v>
      </c>
    </row>
    <row r="202" spans="1:10" s="3" customFormat="1" ht="35.25" customHeight="1">
      <c r="A202" s="4" t="s">
        <v>37</v>
      </c>
      <c r="B202" s="4">
        <v>12</v>
      </c>
      <c r="C202" s="4" t="str">
        <f>"王大千"</f>
        <v>王大千</v>
      </c>
      <c r="D202" s="5">
        <v>17.3</v>
      </c>
      <c r="E202" s="5">
        <v>21.84</v>
      </c>
      <c r="F202" s="5">
        <v>40.7</v>
      </c>
      <c r="G202" s="5">
        <v>8.1</v>
      </c>
      <c r="H202" s="5">
        <v>87.94</v>
      </c>
      <c r="I202" s="4" t="s">
        <v>18</v>
      </c>
      <c r="J202" s="4">
        <v>6</v>
      </c>
    </row>
    <row r="203" spans="1:10" s="3" customFormat="1" ht="35.25" customHeight="1">
      <c r="A203" s="4" t="s">
        <v>37</v>
      </c>
      <c r="B203" s="4">
        <v>18</v>
      </c>
      <c r="C203" s="4" t="str">
        <f>"韦朝旭"</f>
        <v>韦朝旭</v>
      </c>
      <c r="D203" s="5">
        <v>17.4</v>
      </c>
      <c r="E203" s="5">
        <v>21.8</v>
      </c>
      <c r="F203" s="5">
        <v>40.4</v>
      </c>
      <c r="G203" s="5">
        <v>8.3</v>
      </c>
      <c r="H203" s="5">
        <v>87.9</v>
      </c>
      <c r="I203" s="4" t="s">
        <v>18</v>
      </c>
      <c r="J203" s="4">
        <v>7</v>
      </c>
    </row>
    <row r="204" spans="1:10" s="3" customFormat="1" ht="35.25" customHeight="1">
      <c r="A204" s="4" t="s">
        <v>37</v>
      </c>
      <c r="B204" s="4">
        <v>11</v>
      </c>
      <c r="C204" s="4" t="str">
        <f>"杨权"</f>
        <v>杨权</v>
      </c>
      <c r="D204" s="5">
        <v>17.6</v>
      </c>
      <c r="E204" s="5">
        <v>22.1</v>
      </c>
      <c r="F204" s="5">
        <v>38.8</v>
      </c>
      <c r="G204" s="5">
        <v>8.44</v>
      </c>
      <c r="H204" s="5">
        <v>86.94</v>
      </c>
      <c r="I204" s="4" t="s">
        <v>18</v>
      </c>
      <c r="J204" s="4">
        <v>8</v>
      </c>
    </row>
    <row r="205" spans="1:10" s="3" customFormat="1" ht="35.25" customHeight="1">
      <c r="A205" s="4" t="s">
        <v>37</v>
      </c>
      <c r="B205" s="4">
        <v>19</v>
      </c>
      <c r="C205" s="4" t="str">
        <f>"何丙浪"</f>
        <v>何丙浪</v>
      </c>
      <c r="D205" s="5">
        <v>16.2</v>
      </c>
      <c r="E205" s="5">
        <v>20.8</v>
      </c>
      <c r="F205" s="5">
        <v>37.8</v>
      </c>
      <c r="G205" s="5">
        <v>7.2</v>
      </c>
      <c r="H205" s="5">
        <v>82</v>
      </c>
      <c r="I205" s="4" t="s">
        <v>18</v>
      </c>
      <c r="J205" s="4">
        <v>9</v>
      </c>
    </row>
    <row r="206" spans="1:10" s="3" customFormat="1" ht="35.25" customHeight="1">
      <c r="A206" s="4" t="s">
        <v>37</v>
      </c>
      <c r="B206" s="4">
        <v>15</v>
      </c>
      <c r="C206" s="4" t="str">
        <f>"罗娜"</f>
        <v>罗娜</v>
      </c>
      <c r="D206" s="5"/>
      <c r="E206" s="5"/>
      <c r="F206" s="5"/>
      <c r="G206" s="5"/>
      <c r="H206" s="5" t="s">
        <v>30</v>
      </c>
      <c r="I206" s="4" t="s">
        <v>18</v>
      </c>
      <c r="J206" s="4"/>
    </row>
    <row r="207" spans="1:10" s="3" customFormat="1" ht="35.25" customHeight="1">
      <c r="A207" s="4" t="s">
        <v>37</v>
      </c>
      <c r="B207" s="4">
        <v>20</v>
      </c>
      <c r="C207" s="4" t="str">
        <f>"普典"</f>
        <v>普典</v>
      </c>
      <c r="D207" s="5"/>
      <c r="E207" s="5"/>
      <c r="F207" s="5"/>
      <c r="G207" s="5"/>
      <c r="H207" s="5" t="s">
        <v>30</v>
      </c>
      <c r="I207" s="4" t="s">
        <v>18</v>
      </c>
      <c r="J207" s="4"/>
    </row>
    <row r="208" spans="1:10" s="3" customFormat="1" ht="35.25" customHeight="1">
      <c r="A208" s="4" t="s">
        <v>36</v>
      </c>
      <c r="B208" s="4">
        <v>4</v>
      </c>
      <c r="C208" s="4" t="str">
        <f>"蒋凤侦"</f>
        <v>蒋凤侦</v>
      </c>
      <c r="D208" s="5">
        <v>17.3</v>
      </c>
      <c r="E208" s="5">
        <v>21.4</v>
      </c>
      <c r="F208" s="5">
        <v>40</v>
      </c>
      <c r="G208" s="5">
        <v>8.1</v>
      </c>
      <c r="H208" s="5">
        <v>86.8</v>
      </c>
      <c r="I208" s="4" t="s">
        <v>20</v>
      </c>
      <c r="J208" s="4">
        <v>1</v>
      </c>
    </row>
    <row r="209" spans="1:10" s="3" customFormat="1" ht="35.25" customHeight="1">
      <c r="A209" s="4" t="s">
        <v>36</v>
      </c>
      <c r="B209" s="4">
        <v>3</v>
      </c>
      <c r="C209" s="4" t="str">
        <f>"熊亦英"</f>
        <v>熊亦英</v>
      </c>
      <c r="D209" s="5">
        <v>16.8</v>
      </c>
      <c r="E209" s="5">
        <v>21.8</v>
      </c>
      <c r="F209" s="5">
        <v>38.6</v>
      </c>
      <c r="G209" s="5">
        <v>8.1</v>
      </c>
      <c r="H209" s="5">
        <v>85.3</v>
      </c>
      <c r="I209" s="4" t="s">
        <v>20</v>
      </c>
      <c r="J209" s="4">
        <v>2</v>
      </c>
    </row>
    <row r="210" spans="1:10" s="3" customFormat="1" ht="35.25" customHeight="1">
      <c r="A210" s="4" t="s">
        <v>36</v>
      </c>
      <c r="B210" s="4">
        <v>2</v>
      </c>
      <c r="C210" s="4" t="str">
        <f>"万海伦"</f>
        <v>万海伦</v>
      </c>
      <c r="D210" s="5">
        <v>16.8</v>
      </c>
      <c r="E210" s="5">
        <v>21</v>
      </c>
      <c r="F210" s="5">
        <v>38.4</v>
      </c>
      <c r="G210" s="5">
        <v>7.7</v>
      </c>
      <c r="H210" s="5">
        <v>83.9</v>
      </c>
      <c r="I210" s="4" t="s">
        <v>20</v>
      </c>
      <c r="J210" s="4">
        <v>3</v>
      </c>
    </row>
    <row r="211" spans="1:10" s="3" customFormat="1" ht="35.25" customHeight="1">
      <c r="A211" s="4" t="s">
        <v>36</v>
      </c>
      <c r="B211" s="4">
        <v>1</v>
      </c>
      <c r="C211" s="4" t="str">
        <f>"李米芬"</f>
        <v>李米芬</v>
      </c>
      <c r="D211" s="5">
        <v>16.6</v>
      </c>
      <c r="E211" s="5">
        <v>21.4</v>
      </c>
      <c r="F211" s="5">
        <v>38.4</v>
      </c>
      <c r="G211" s="5">
        <v>7.2</v>
      </c>
      <c r="H211" s="5">
        <v>83.6</v>
      </c>
      <c r="I211" s="4" t="s">
        <v>20</v>
      </c>
      <c r="J211" s="4">
        <v>4</v>
      </c>
    </row>
    <row r="212" spans="1:10" s="3" customFormat="1" ht="35.25" customHeight="1">
      <c r="A212" s="4" t="s">
        <v>36</v>
      </c>
      <c r="B212" s="4">
        <v>5</v>
      </c>
      <c r="C212" s="4" t="str">
        <f>"杨柳"</f>
        <v>杨柳</v>
      </c>
      <c r="D212" s="5">
        <v>15.7</v>
      </c>
      <c r="E212" s="5">
        <v>20.8</v>
      </c>
      <c r="F212" s="5">
        <v>38.2</v>
      </c>
      <c r="G212" s="5">
        <v>7.1</v>
      </c>
      <c r="H212" s="5">
        <v>81.8</v>
      </c>
      <c r="I212" s="4" t="s">
        <v>20</v>
      </c>
      <c r="J212" s="4">
        <v>5</v>
      </c>
    </row>
    <row r="213" spans="1:10" s="3" customFormat="1" ht="35.25" customHeight="1">
      <c r="A213" s="4" t="s">
        <v>36</v>
      </c>
      <c r="B213" s="4">
        <v>9</v>
      </c>
      <c r="C213" s="4" t="str">
        <f>"陆宗奎"</f>
        <v>陆宗奎</v>
      </c>
      <c r="D213" s="5">
        <v>18</v>
      </c>
      <c r="E213" s="5">
        <v>22.2</v>
      </c>
      <c r="F213" s="5">
        <v>40.6</v>
      </c>
      <c r="G213" s="5">
        <v>8.4</v>
      </c>
      <c r="H213" s="5">
        <v>89.2</v>
      </c>
      <c r="I213" s="4" t="s">
        <v>19</v>
      </c>
      <c r="J213" s="4">
        <v>1</v>
      </c>
    </row>
    <row r="214" spans="1:10" s="3" customFormat="1" ht="35.25" customHeight="1">
      <c r="A214" s="4" t="s">
        <v>36</v>
      </c>
      <c r="B214" s="4">
        <v>8</v>
      </c>
      <c r="C214" s="4" t="str">
        <f>"黄有善"</f>
        <v>黄有善</v>
      </c>
      <c r="D214" s="5">
        <v>17</v>
      </c>
      <c r="E214" s="5">
        <v>21.2</v>
      </c>
      <c r="F214" s="5">
        <v>39.4</v>
      </c>
      <c r="G214" s="5">
        <v>7.9</v>
      </c>
      <c r="H214" s="5">
        <v>85.5</v>
      </c>
      <c r="I214" s="4" t="s">
        <v>19</v>
      </c>
      <c r="J214" s="4">
        <v>2</v>
      </c>
    </row>
    <row r="215" spans="1:10" s="3" customFormat="1" ht="35.25" customHeight="1">
      <c r="A215" s="4" t="s">
        <v>36</v>
      </c>
      <c r="B215" s="4">
        <v>14</v>
      </c>
      <c r="C215" s="4" t="str">
        <f>"王永凤"</f>
        <v>王永凤</v>
      </c>
      <c r="D215" s="5">
        <v>16.8</v>
      </c>
      <c r="E215" s="5">
        <v>21.2</v>
      </c>
      <c r="F215" s="5">
        <v>39.2</v>
      </c>
      <c r="G215" s="5">
        <v>7.9</v>
      </c>
      <c r="H215" s="5">
        <v>85.1</v>
      </c>
      <c r="I215" s="4" t="s">
        <v>19</v>
      </c>
      <c r="J215" s="4">
        <v>3</v>
      </c>
    </row>
    <row r="216" spans="1:10" s="3" customFormat="1" ht="35.25" customHeight="1">
      <c r="A216" s="4" t="s">
        <v>36</v>
      </c>
      <c r="B216" s="4">
        <v>11</v>
      </c>
      <c r="C216" s="4" t="str">
        <f>"杨绍诚"</f>
        <v>杨绍诚</v>
      </c>
      <c r="D216" s="5">
        <v>16.2</v>
      </c>
      <c r="E216" s="5">
        <v>21</v>
      </c>
      <c r="F216" s="5">
        <v>38.6</v>
      </c>
      <c r="G216" s="5">
        <v>7.8</v>
      </c>
      <c r="H216" s="5">
        <v>83.6</v>
      </c>
      <c r="I216" s="4" t="s">
        <v>19</v>
      </c>
      <c r="J216" s="4">
        <v>4</v>
      </c>
    </row>
    <row r="217" spans="1:10" s="3" customFormat="1" ht="35.25" customHeight="1">
      <c r="A217" s="4" t="s">
        <v>36</v>
      </c>
      <c r="B217" s="4">
        <v>10</v>
      </c>
      <c r="C217" s="4" t="str">
        <f>"曹荣芬"</f>
        <v>曹荣芬</v>
      </c>
      <c r="D217" s="5">
        <v>16.2</v>
      </c>
      <c r="E217" s="5">
        <v>20.2</v>
      </c>
      <c r="F217" s="5">
        <v>38.6</v>
      </c>
      <c r="G217" s="5">
        <v>8.1</v>
      </c>
      <c r="H217" s="5">
        <v>83.1</v>
      </c>
      <c r="I217" s="4" t="s">
        <v>19</v>
      </c>
      <c r="J217" s="4">
        <v>5</v>
      </c>
    </row>
    <row r="218" spans="1:10" s="3" customFormat="1" ht="35.25" customHeight="1">
      <c r="A218" s="4" t="s">
        <v>36</v>
      </c>
      <c r="B218" s="4">
        <v>13</v>
      </c>
      <c r="C218" s="4" t="str">
        <f>"陶亚将"</f>
        <v>陶亚将</v>
      </c>
      <c r="D218" s="5">
        <v>16</v>
      </c>
      <c r="E218" s="5">
        <v>20.3</v>
      </c>
      <c r="F218" s="5">
        <v>38.4</v>
      </c>
      <c r="G218" s="5">
        <v>7.2</v>
      </c>
      <c r="H218" s="5">
        <v>82.9</v>
      </c>
      <c r="I218" s="4" t="s">
        <v>19</v>
      </c>
      <c r="J218" s="4">
        <v>6</v>
      </c>
    </row>
    <row r="219" spans="1:10" s="3" customFormat="1" ht="35.25" customHeight="1">
      <c r="A219" s="4" t="s">
        <v>36</v>
      </c>
      <c r="B219" s="4">
        <v>6</v>
      </c>
      <c r="C219" s="4" t="str">
        <f>"李永健"</f>
        <v>李永健</v>
      </c>
      <c r="D219" s="5">
        <v>16.8</v>
      </c>
      <c r="E219" s="5">
        <v>20</v>
      </c>
      <c r="F219" s="5">
        <v>37.4</v>
      </c>
      <c r="G219" s="5">
        <v>7</v>
      </c>
      <c r="H219" s="5">
        <v>81.2</v>
      </c>
      <c r="I219" s="4" t="s">
        <v>19</v>
      </c>
      <c r="J219" s="4">
        <v>7</v>
      </c>
    </row>
    <row r="220" spans="1:10" s="3" customFormat="1" ht="35.25" customHeight="1">
      <c r="A220" s="4" t="s">
        <v>36</v>
      </c>
      <c r="B220" s="4">
        <v>12</v>
      </c>
      <c r="C220" s="4" t="str">
        <f>"何薇薇"</f>
        <v>何薇薇</v>
      </c>
      <c r="D220" s="5">
        <v>14.6</v>
      </c>
      <c r="E220" s="5">
        <v>18.6</v>
      </c>
      <c r="F220" s="5">
        <v>36.2</v>
      </c>
      <c r="G220" s="5">
        <v>6.8</v>
      </c>
      <c r="H220" s="5">
        <v>76.2</v>
      </c>
      <c r="I220" s="4" t="s">
        <v>19</v>
      </c>
      <c r="J220" s="4">
        <v>8</v>
      </c>
    </row>
    <row r="221" spans="1:10" s="3" customFormat="1" ht="35.25" customHeight="1">
      <c r="A221" s="4" t="s">
        <v>36</v>
      </c>
      <c r="B221" s="4">
        <v>7</v>
      </c>
      <c r="C221" s="4" t="str">
        <f>"潘正志"</f>
        <v>潘正志</v>
      </c>
      <c r="D221" s="5"/>
      <c r="E221" s="5"/>
      <c r="F221" s="5"/>
      <c r="G221" s="5"/>
      <c r="H221" s="5" t="s">
        <v>30</v>
      </c>
      <c r="I221" s="4" t="s">
        <v>19</v>
      </c>
      <c r="J221" s="4"/>
    </row>
    <row r="222" spans="1:10" s="3" customFormat="1" ht="35.25" customHeight="1">
      <c r="A222" s="4" t="s">
        <v>36</v>
      </c>
      <c r="B222" s="4">
        <v>15</v>
      </c>
      <c r="C222" s="4" t="str">
        <f>"郝葛昭"</f>
        <v>郝葛昭</v>
      </c>
      <c r="D222" s="5"/>
      <c r="E222" s="5"/>
      <c r="F222" s="5"/>
      <c r="G222" s="5"/>
      <c r="H222" s="5" t="s">
        <v>30</v>
      </c>
      <c r="I222" s="4" t="s">
        <v>19</v>
      </c>
      <c r="J222" s="4"/>
    </row>
    <row r="223" spans="1:10" s="3" customFormat="1" ht="35.25" customHeight="1">
      <c r="A223" s="4" t="s">
        <v>35</v>
      </c>
      <c r="B223" s="4">
        <v>6</v>
      </c>
      <c r="C223" s="4" t="str">
        <f>"张昌英"</f>
        <v>张昌英</v>
      </c>
      <c r="D223" s="5">
        <v>17.4</v>
      </c>
      <c r="E223" s="5">
        <v>21</v>
      </c>
      <c r="F223" s="5">
        <v>41.2</v>
      </c>
      <c r="G223" s="5">
        <v>8.8</v>
      </c>
      <c r="H223" s="5">
        <v>88.4</v>
      </c>
      <c r="I223" s="4" t="s">
        <v>21</v>
      </c>
      <c r="J223" s="4">
        <v>1</v>
      </c>
    </row>
    <row r="224" spans="1:10" s="3" customFormat="1" ht="35.25" customHeight="1">
      <c r="A224" s="4" t="s">
        <v>35</v>
      </c>
      <c r="B224" s="4">
        <v>15</v>
      </c>
      <c r="C224" s="4" t="str">
        <f>"黄仕秋"</f>
        <v>黄仕秋</v>
      </c>
      <c r="D224" s="5">
        <v>17.8</v>
      </c>
      <c r="E224" s="5">
        <v>21.2</v>
      </c>
      <c r="F224" s="5">
        <v>40.4</v>
      </c>
      <c r="G224" s="5">
        <v>8.6</v>
      </c>
      <c r="H224" s="5">
        <v>88</v>
      </c>
      <c r="I224" s="4" t="s">
        <v>21</v>
      </c>
      <c r="J224" s="4">
        <v>2</v>
      </c>
    </row>
    <row r="225" spans="1:10" s="3" customFormat="1" ht="35.25" customHeight="1">
      <c r="A225" s="4" t="s">
        <v>35</v>
      </c>
      <c r="B225" s="4">
        <v>7</v>
      </c>
      <c r="C225" s="4" t="str">
        <f>"刘林林"</f>
        <v>刘林林</v>
      </c>
      <c r="D225" s="5">
        <v>16.8</v>
      </c>
      <c r="E225" s="5">
        <v>21.2</v>
      </c>
      <c r="F225" s="5">
        <v>40.2</v>
      </c>
      <c r="G225" s="5">
        <v>8.6</v>
      </c>
      <c r="H225" s="5">
        <v>86.8</v>
      </c>
      <c r="I225" s="4" t="s">
        <v>21</v>
      </c>
      <c r="J225" s="4">
        <v>3</v>
      </c>
    </row>
    <row r="226" spans="1:10" s="3" customFormat="1" ht="35.25" customHeight="1">
      <c r="A226" s="4" t="s">
        <v>35</v>
      </c>
      <c r="B226" s="4">
        <v>10</v>
      </c>
      <c r="C226" s="4" t="str">
        <f>"尚教忠"</f>
        <v>尚教忠</v>
      </c>
      <c r="D226" s="5">
        <v>17.2</v>
      </c>
      <c r="E226" s="5">
        <v>21.2</v>
      </c>
      <c r="F226" s="5">
        <v>39.8</v>
      </c>
      <c r="G226" s="5">
        <v>8.4</v>
      </c>
      <c r="H226" s="5">
        <v>86.6</v>
      </c>
      <c r="I226" s="4" t="s">
        <v>21</v>
      </c>
      <c r="J226" s="4">
        <v>4</v>
      </c>
    </row>
    <row r="227" spans="1:10" s="3" customFormat="1" ht="35.25" customHeight="1">
      <c r="A227" s="4" t="s">
        <v>35</v>
      </c>
      <c r="B227" s="4">
        <v>8</v>
      </c>
      <c r="C227" s="4" t="str">
        <f>"秦文胜"</f>
        <v>秦文胜</v>
      </c>
      <c r="D227" s="5">
        <v>16.8</v>
      </c>
      <c r="E227" s="5">
        <v>20.4</v>
      </c>
      <c r="F227" s="5">
        <v>39.8</v>
      </c>
      <c r="G227" s="5">
        <v>8.4</v>
      </c>
      <c r="H227" s="5">
        <v>85.4</v>
      </c>
      <c r="I227" s="4" t="s">
        <v>21</v>
      </c>
      <c r="J227" s="4">
        <v>5</v>
      </c>
    </row>
    <row r="228" spans="1:10" s="3" customFormat="1" ht="35.25" customHeight="1">
      <c r="A228" s="4" t="s">
        <v>35</v>
      </c>
      <c r="B228" s="4">
        <v>14</v>
      </c>
      <c r="C228" s="4" t="str">
        <f>"王洪"</f>
        <v>王洪</v>
      </c>
      <c r="D228" s="5">
        <v>17</v>
      </c>
      <c r="E228" s="5">
        <v>20.8</v>
      </c>
      <c r="F228" s="5">
        <v>39.4</v>
      </c>
      <c r="G228" s="5">
        <v>8.2</v>
      </c>
      <c r="H228" s="5">
        <v>85.4</v>
      </c>
      <c r="I228" s="4" t="s">
        <v>21</v>
      </c>
      <c r="J228" s="4">
        <v>5</v>
      </c>
    </row>
    <row r="229" spans="1:10" s="3" customFormat="1" ht="35.25" customHeight="1">
      <c r="A229" s="4" t="s">
        <v>35</v>
      </c>
      <c r="B229" s="4">
        <v>2</v>
      </c>
      <c r="C229" s="4" t="str">
        <f>"杨光伟"</f>
        <v>杨光伟</v>
      </c>
      <c r="D229" s="5">
        <v>16.2</v>
      </c>
      <c r="E229" s="5">
        <v>20.6</v>
      </c>
      <c r="F229" s="5">
        <v>40</v>
      </c>
      <c r="G229" s="5">
        <v>8.4</v>
      </c>
      <c r="H229" s="5">
        <v>85.2</v>
      </c>
      <c r="I229" s="4" t="s">
        <v>21</v>
      </c>
      <c r="J229" s="4">
        <v>6</v>
      </c>
    </row>
    <row r="230" spans="1:10" s="3" customFormat="1" ht="35.25" customHeight="1">
      <c r="A230" s="4" t="s">
        <v>35</v>
      </c>
      <c r="B230" s="4">
        <v>1</v>
      </c>
      <c r="C230" s="4" t="str">
        <f>"黄敏"</f>
        <v>黄敏</v>
      </c>
      <c r="D230" s="5">
        <v>16.4</v>
      </c>
      <c r="E230" s="5">
        <v>20.8</v>
      </c>
      <c r="F230" s="5">
        <v>39.4</v>
      </c>
      <c r="G230" s="5">
        <v>8.4</v>
      </c>
      <c r="H230" s="5">
        <v>85</v>
      </c>
      <c r="I230" s="4" t="s">
        <v>21</v>
      </c>
      <c r="J230" s="4">
        <v>7</v>
      </c>
    </row>
    <row r="231" spans="1:10" s="3" customFormat="1" ht="35.25" customHeight="1">
      <c r="A231" s="4" t="s">
        <v>35</v>
      </c>
      <c r="B231" s="4">
        <v>3</v>
      </c>
      <c r="C231" s="4" t="str">
        <f>"王德先"</f>
        <v>王德先</v>
      </c>
      <c r="D231" s="5">
        <v>16.4</v>
      </c>
      <c r="E231" s="5">
        <v>21</v>
      </c>
      <c r="F231" s="5">
        <v>39</v>
      </c>
      <c r="G231" s="5">
        <v>7.8</v>
      </c>
      <c r="H231" s="5">
        <v>84.2</v>
      </c>
      <c r="I231" s="4" t="s">
        <v>21</v>
      </c>
      <c r="J231" s="4">
        <v>8</v>
      </c>
    </row>
    <row r="232" spans="1:10" s="3" customFormat="1" ht="35.25" customHeight="1">
      <c r="A232" s="4" t="s">
        <v>35</v>
      </c>
      <c r="B232" s="4">
        <v>13</v>
      </c>
      <c r="C232" s="4" t="str">
        <f>"张金旭"</f>
        <v>张金旭</v>
      </c>
      <c r="D232" s="5">
        <v>16.2</v>
      </c>
      <c r="E232" s="5">
        <v>20.2</v>
      </c>
      <c r="F232" s="5">
        <v>38.6</v>
      </c>
      <c r="G232" s="5">
        <v>7.4</v>
      </c>
      <c r="H232" s="5">
        <v>82.4</v>
      </c>
      <c r="I232" s="4" t="s">
        <v>21</v>
      </c>
      <c r="J232" s="4">
        <v>9</v>
      </c>
    </row>
    <row r="233" spans="1:10" s="3" customFormat="1" ht="35.25" customHeight="1">
      <c r="A233" s="4" t="s">
        <v>35</v>
      </c>
      <c r="B233" s="4">
        <v>4</v>
      </c>
      <c r="C233" s="4" t="str">
        <f>"黄翠莲"</f>
        <v>黄翠莲</v>
      </c>
      <c r="D233" s="5">
        <v>15.8</v>
      </c>
      <c r="E233" s="5">
        <v>20.4</v>
      </c>
      <c r="F233" s="5">
        <v>38.2</v>
      </c>
      <c r="G233" s="5">
        <v>7.6</v>
      </c>
      <c r="H233" s="5">
        <v>82</v>
      </c>
      <c r="I233" s="4" t="s">
        <v>21</v>
      </c>
      <c r="J233" s="4">
        <v>10</v>
      </c>
    </row>
    <row r="234" spans="1:10" s="3" customFormat="1" ht="35.25" customHeight="1">
      <c r="A234" s="4" t="s">
        <v>35</v>
      </c>
      <c r="B234" s="4">
        <v>5</v>
      </c>
      <c r="C234" s="4" t="str">
        <f>"殷跃坤"</f>
        <v>殷跃坤</v>
      </c>
      <c r="D234" s="5">
        <v>15.8</v>
      </c>
      <c r="E234" s="5">
        <v>19.6</v>
      </c>
      <c r="F234" s="5">
        <v>38.6</v>
      </c>
      <c r="G234" s="5">
        <v>7.8</v>
      </c>
      <c r="H234" s="5">
        <v>81.8</v>
      </c>
      <c r="I234" s="4" t="s">
        <v>21</v>
      </c>
      <c r="J234" s="4">
        <v>11</v>
      </c>
    </row>
    <row r="235" spans="1:10" s="3" customFormat="1" ht="35.25" customHeight="1">
      <c r="A235" s="4" t="s">
        <v>35</v>
      </c>
      <c r="B235" s="4">
        <v>9</v>
      </c>
      <c r="C235" s="4" t="str">
        <f>"王党"</f>
        <v>王党</v>
      </c>
      <c r="D235" s="5">
        <v>15.2</v>
      </c>
      <c r="E235" s="5">
        <v>18.8</v>
      </c>
      <c r="F235" s="5">
        <v>36.4</v>
      </c>
      <c r="G235" s="5">
        <v>7.2</v>
      </c>
      <c r="H235" s="5">
        <v>77.6</v>
      </c>
      <c r="I235" s="4" t="s">
        <v>21</v>
      </c>
      <c r="J235" s="4">
        <v>12</v>
      </c>
    </row>
    <row r="236" spans="1:10" s="3" customFormat="1" ht="35.25" customHeight="1">
      <c r="A236" s="4" t="s">
        <v>35</v>
      </c>
      <c r="B236" s="4">
        <v>11</v>
      </c>
      <c r="C236" s="4" t="str">
        <f>"农海琪"</f>
        <v>农海琪</v>
      </c>
      <c r="D236" s="5"/>
      <c r="E236" s="5"/>
      <c r="F236" s="5"/>
      <c r="G236" s="5"/>
      <c r="H236" s="5" t="s">
        <v>30</v>
      </c>
      <c r="I236" s="4" t="s">
        <v>21</v>
      </c>
      <c r="J236" s="4"/>
    </row>
    <row r="237" spans="1:10" s="3" customFormat="1" ht="35.25" customHeight="1">
      <c r="A237" s="4" t="s">
        <v>35</v>
      </c>
      <c r="B237" s="4">
        <v>12</v>
      </c>
      <c r="C237" s="4" t="str">
        <f>"杨在英"</f>
        <v>杨在英</v>
      </c>
      <c r="D237" s="5"/>
      <c r="E237" s="5"/>
      <c r="F237" s="5"/>
      <c r="G237" s="5"/>
      <c r="H237" s="5" t="s">
        <v>30</v>
      </c>
      <c r="I237" s="4" t="s">
        <v>21</v>
      </c>
      <c r="J237" s="4"/>
    </row>
    <row r="238" spans="1:10" s="3" customFormat="1" ht="35.25" customHeight="1">
      <c r="A238" s="4" t="s">
        <v>34</v>
      </c>
      <c r="B238" s="4">
        <v>3</v>
      </c>
      <c r="C238" s="4" t="str">
        <f>"王帮丽"</f>
        <v>王帮丽</v>
      </c>
      <c r="D238" s="5">
        <v>17.1</v>
      </c>
      <c r="E238" s="5">
        <v>21.42</v>
      </c>
      <c r="F238" s="5">
        <v>40.71</v>
      </c>
      <c r="G238" s="5">
        <v>8</v>
      </c>
      <c r="H238" s="5">
        <v>87.23</v>
      </c>
      <c r="I238" s="4" t="s">
        <v>22</v>
      </c>
      <c r="J238" s="4">
        <v>1</v>
      </c>
    </row>
    <row r="239" spans="1:10" s="3" customFormat="1" ht="35.25" customHeight="1">
      <c r="A239" s="4" t="s">
        <v>34</v>
      </c>
      <c r="B239" s="4">
        <v>2</v>
      </c>
      <c r="C239" s="4" t="str">
        <f>"王小云"</f>
        <v>王小云</v>
      </c>
      <c r="D239" s="5">
        <v>16.5</v>
      </c>
      <c r="E239" s="5">
        <v>20.66</v>
      </c>
      <c r="F239" s="5">
        <v>40.7</v>
      </c>
      <c r="G239" s="5">
        <v>7.8</v>
      </c>
      <c r="H239" s="5">
        <v>85.66</v>
      </c>
      <c r="I239" s="4" t="s">
        <v>22</v>
      </c>
      <c r="J239" s="4">
        <v>2</v>
      </c>
    </row>
    <row r="240" spans="1:10" s="3" customFormat="1" ht="35.25" customHeight="1">
      <c r="A240" s="4" t="s">
        <v>34</v>
      </c>
      <c r="B240" s="4">
        <v>1</v>
      </c>
      <c r="C240" s="4" t="str">
        <f>"龙文英"</f>
        <v>龙文英</v>
      </c>
      <c r="D240" s="5">
        <v>16.6</v>
      </c>
      <c r="E240" s="5">
        <v>21</v>
      </c>
      <c r="F240" s="5">
        <v>38.8</v>
      </c>
      <c r="G240" s="5">
        <v>8.6</v>
      </c>
      <c r="H240" s="5">
        <v>85</v>
      </c>
      <c r="I240" s="4" t="s">
        <v>22</v>
      </c>
      <c r="J240" s="4">
        <v>3</v>
      </c>
    </row>
    <row r="241" spans="1:10" s="3" customFormat="1" ht="35.25" customHeight="1">
      <c r="A241" s="4" t="s">
        <v>34</v>
      </c>
      <c r="B241" s="4">
        <v>7</v>
      </c>
      <c r="C241" s="4" t="str">
        <f>"周武琴"</f>
        <v>周武琴</v>
      </c>
      <c r="D241" s="5">
        <v>17.2</v>
      </c>
      <c r="E241" s="5">
        <v>20.86</v>
      </c>
      <c r="F241" s="5">
        <v>38.8</v>
      </c>
      <c r="G241" s="5">
        <v>7.8</v>
      </c>
      <c r="H241" s="5">
        <v>84.66</v>
      </c>
      <c r="I241" s="4" t="s">
        <v>22</v>
      </c>
      <c r="J241" s="4">
        <v>4</v>
      </c>
    </row>
    <row r="242" spans="1:10" s="3" customFormat="1" ht="35.25" customHeight="1">
      <c r="A242" s="4" t="s">
        <v>34</v>
      </c>
      <c r="B242" s="4">
        <v>6</v>
      </c>
      <c r="C242" s="4" t="str">
        <f>"古秀"</f>
        <v>古秀</v>
      </c>
      <c r="D242" s="5">
        <v>15.98</v>
      </c>
      <c r="E242" s="5">
        <v>20</v>
      </c>
      <c r="F242" s="5">
        <v>38.22</v>
      </c>
      <c r="G242" s="5">
        <v>7.97</v>
      </c>
      <c r="H242" s="5">
        <v>82.17</v>
      </c>
      <c r="I242" s="4" t="s">
        <v>22</v>
      </c>
      <c r="J242" s="4">
        <v>5</v>
      </c>
    </row>
    <row r="243" spans="1:10" s="3" customFormat="1" ht="35.25" customHeight="1">
      <c r="A243" s="4" t="s">
        <v>34</v>
      </c>
      <c r="B243" s="4">
        <v>8</v>
      </c>
      <c r="C243" s="4" t="str">
        <f>"卢朝秀"</f>
        <v>卢朝秀</v>
      </c>
      <c r="D243" s="5">
        <v>16.8</v>
      </c>
      <c r="E243" s="5">
        <v>18.9</v>
      </c>
      <c r="F243" s="5">
        <v>38.4</v>
      </c>
      <c r="G243" s="5">
        <v>7.96</v>
      </c>
      <c r="H243" s="5">
        <v>82.06</v>
      </c>
      <c r="I243" s="4" t="s">
        <v>22</v>
      </c>
      <c r="J243" s="4">
        <v>6</v>
      </c>
    </row>
    <row r="244" spans="1:10" s="3" customFormat="1" ht="35.25" customHeight="1">
      <c r="A244" s="4" t="s">
        <v>34</v>
      </c>
      <c r="B244" s="4">
        <v>5</v>
      </c>
      <c r="C244" s="4" t="str">
        <f>"朱德生"</f>
        <v>朱德生</v>
      </c>
      <c r="D244" s="5">
        <v>16.1</v>
      </c>
      <c r="E244" s="5">
        <v>19.5</v>
      </c>
      <c r="F244" s="5">
        <v>37.6</v>
      </c>
      <c r="G244" s="5">
        <v>7.4</v>
      </c>
      <c r="H244" s="5">
        <v>80.6</v>
      </c>
      <c r="I244" s="4" t="s">
        <v>22</v>
      </c>
      <c r="J244" s="4">
        <v>7</v>
      </c>
    </row>
    <row r="245" spans="1:10" s="3" customFormat="1" ht="35.25" customHeight="1">
      <c r="A245" s="4" t="s">
        <v>34</v>
      </c>
      <c r="B245" s="4">
        <v>4</v>
      </c>
      <c r="C245" s="4" t="str">
        <f>"张雪莉"</f>
        <v>张雪莉</v>
      </c>
      <c r="D245" s="5">
        <v>15</v>
      </c>
      <c r="E245" s="5">
        <v>17.8</v>
      </c>
      <c r="F245" s="5">
        <v>34.55</v>
      </c>
      <c r="G245" s="5">
        <v>7.46</v>
      </c>
      <c r="H245" s="5">
        <v>74.81</v>
      </c>
      <c r="I245" s="4" t="s">
        <v>22</v>
      </c>
      <c r="J245" s="4">
        <v>8</v>
      </c>
    </row>
    <row r="246" spans="1:10" s="3" customFormat="1" ht="35.25" customHeight="1">
      <c r="A246" s="4" t="s">
        <v>34</v>
      </c>
      <c r="B246" s="4">
        <v>9</v>
      </c>
      <c r="C246" s="4" t="str">
        <f>"班筱凤"</f>
        <v>班筱凤</v>
      </c>
      <c r="D246" s="5"/>
      <c r="E246" s="5"/>
      <c r="F246" s="5"/>
      <c r="G246" s="5"/>
      <c r="H246" s="5" t="s">
        <v>30</v>
      </c>
      <c r="I246" s="4" t="s">
        <v>22</v>
      </c>
      <c r="J246" s="4"/>
    </row>
    <row r="247" spans="1:10" s="3" customFormat="1" ht="35.25" customHeight="1">
      <c r="A247" s="4" t="s">
        <v>34</v>
      </c>
      <c r="B247" s="4">
        <v>12</v>
      </c>
      <c r="C247" s="4" t="str">
        <f>"周超群"</f>
        <v>周超群</v>
      </c>
      <c r="D247" s="5">
        <v>17.6</v>
      </c>
      <c r="E247" s="5">
        <v>20.6</v>
      </c>
      <c r="F247" s="5">
        <v>41.43</v>
      </c>
      <c r="G247" s="5">
        <v>8.56</v>
      </c>
      <c r="H247" s="5">
        <v>88.19</v>
      </c>
      <c r="I247" s="4" t="s">
        <v>23</v>
      </c>
      <c r="J247" s="4">
        <v>1</v>
      </c>
    </row>
    <row r="248" spans="1:10" s="3" customFormat="1" ht="35.25" customHeight="1">
      <c r="A248" s="4" t="s">
        <v>34</v>
      </c>
      <c r="B248" s="4">
        <v>10</v>
      </c>
      <c r="C248" s="4" t="str">
        <f>"符足娥"</f>
        <v>符足娥</v>
      </c>
      <c r="D248" s="5">
        <v>17.3</v>
      </c>
      <c r="E248" s="5">
        <v>20</v>
      </c>
      <c r="F248" s="5">
        <v>40.61</v>
      </c>
      <c r="G248" s="5">
        <v>8.7</v>
      </c>
      <c r="H248" s="5">
        <v>86.61</v>
      </c>
      <c r="I248" s="4" t="s">
        <v>23</v>
      </c>
      <c r="J248" s="4">
        <v>2</v>
      </c>
    </row>
    <row r="249" spans="1:10" s="3" customFormat="1" ht="35.25" customHeight="1">
      <c r="A249" s="4" t="s">
        <v>34</v>
      </c>
      <c r="B249" s="4">
        <v>13</v>
      </c>
      <c r="C249" s="4" t="str">
        <f>"龙锦莹"</f>
        <v>龙锦莹</v>
      </c>
      <c r="D249" s="5">
        <v>17</v>
      </c>
      <c r="E249" s="5">
        <v>19.8</v>
      </c>
      <c r="F249" s="5">
        <v>39.83</v>
      </c>
      <c r="G249" s="5">
        <v>8.12</v>
      </c>
      <c r="H249" s="5">
        <v>84.75</v>
      </c>
      <c r="I249" s="4" t="s">
        <v>23</v>
      </c>
      <c r="J249" s="4">
        <v>3</v>
      </c>
    </row>
    <row r="250" spans="1:10" s="3" customFormat="1" ht="35.25" customHeight="1">
      <c r="A250" s="4" t="s">
        <v>34</v>
      </c>
      <c r="B250" s="4">
        <v>15</v>
      </c>
      <c r="C250" s="4" t="str">
        <f>"杨金忠"</f>
        <v>杨金忠</v>
      </c>
      <c r="D250" s="5">
        <v>17.2</v>
      </c>
      <c r="E250" s="5">
        <v>19.7</v>
      </c>
      <c r="F250" s="5">
        <v>38.9</v>
      </c>
      <c r="G250" s="5">
        <v>8.1</v>
      </c>
      <c r="H250" s="5">
        <v>83.9</v>
      </c>
      <c r="I250" s="4" t="s">
        <v>23</v>
      </c>
      <c r="J250" s="4">
        <v>4</v>
      </c>
    </row>
    <row r="251" spans="1:10" s="3" customFormat="1" ht="35.25" customHeight="1">
      <c r="A251" s="4" t="s">
        <v>34</v>
      </c>
      <c r="B251" s="4">
        <v>11</v>
      </c>
      <c r="C251" s="4" t="str">
        <f>"岑明啦"</f>
        <v>岑明啦</v>
      </c>
      <c r="D251" s="5">
        <v>16.2</v>
      </c>
      <c r="E251" s="5">
        <v>19.4</v>
      </c>
      <c r="F251" s="5">
        <v>38.8</v>
      </c>
      <c r="G251" s="5">
        <v>7.88</v>
      </c>
      <c r="H251" s="5">
        <v>82.28</v>
      </c>
      <c r="I251" s="4" t="s">
        <v>23</v>
      </c>
      <c r="J251" s="4">
        <v>5</v>
      </c>
    </row>
    <row r="252" spans="1:10" s="3" customFormat="1" ht="35.25" customHeight="1">
      <c r="A252" s="4" t="s">
        <v>34</v>
      </c>
      <c r="B252" s="4">
        <v>14</v>
      </c>
      <c r="C252" s="4" t="str">
        <f>"陆波"</f>
        <v>陆波</v>
      </c>
      <c r="D252" s="5">
        <v>16.5</v>
      </c>
      <c r="E252" s="5">
        <v>18.8</v>
      </c>
      <c r="F252" s="5">
        <v>37.61</v>
      </c>
      <c r="G252" s="5">
        <v>7.5</v>
      </c>
      <c r="H252" s="5">
        <v>80.41</v>
      </c>
      <c r="I252" s="4" t="s">
        <v>23</v>
      </c>
      <c r="J252" s="4">
        <v>6</v>
      </c>
    </row>
    <row r="253" spans="1:10" s="3" customFormat="1" ht="35.25" customHeight="1">
      <c r="A253" s="4" t="s">
        <v>34</v>
      </c>
      <c r="B253" s="4">
        <v>16</v>
      </c>
      <c r="C253" s="4" t="str">
        <f>"李龙茜"</f>
        <v>李龙茜</v>
      </c>
      <c r="D253" s="5"/>
      <c r="E253" s="5"/>
      <c r="F253" s="5"/>
      <c r="G253" s="5"/>
      <c r="H253" s="5" t="s">
        <v>30</v>
      </c>
      <c r="I253" s="4" t="s">
        <v>23</v>
      </c>
      <c r="J253" s="4"/>
    </row>
    <row r="254" spans="1:10" s="3" customFormat="1" ht="35.25" customHeight="1">
      <c r="A254" s="4" t="s">
        <v>34</v>
      </c>
      <c r="B254" s="4">
        <v>17</v>
      </c>
      <c r="C254" s="4" t="str">
        <f>"李珍"</f>
        <v>李珍</v>
      </c>
      <c r="D254" s="5"/>
      <c r="E254" s="5"/>
      <c r="F254" s="5"/>
      <c r="G254" s="5"/>
      <c r="H254" s="5" t="s">
        <v>30</v>
      </c>
      <c r="I254" s="4" t="s">
        <v>23</v>
      </c>
      <c r="J254" s="4"/>
    </row>
    <row r="255" spans="1:10" s="3" customFormat="1" ht="35.25" customHeight="1">
      <c r="A255" s="4" t="s">
        <v>33</v>
      </c>
      <c r="B255" s="4">
        <v>4</v>
      </c>
      <c r="C255" s="4" t="str">
        <f>"何艳"</f>
        <v>何艳</v>
      </c>
      <c r="D255" s="5">
        <v>17.8</v>
      </c>
      <c r="E255" s="5">
        <v>22.3</v>
      </c>
      <c r="F255" s="5">
        <v>40.8</v>
      </c>
      <c r="G255" s="5">
        <v>9.2</v>
      </c>
      <c r="H255" s="5">
        <v>90.1</v>
      </c>
      <c r="I255" s="4" t="s">
        <v>24</v>
      </c>
      <c r="J255" s="4">
        <v>1</v>
      </c>
    </row>
    <row r="256" spans="1:10" s="3" customFormat="1" ht="35.25" customHeight="1">
      <c r="A256" s="4" t="s">
        <v>33</v>
      </c>
      <c r="B256" s="4">
        <v>3</v>
      </c>
      <c r="C256" s="4" t="str">
        <f>"陈间英"</f>
        <v>陈间英</v>
      </c>
      <c r="D256" s="5">
        <v>18</v>
      </c>
      <c r="E256" s="5">
        <v>22</v>
      </c>
      <c r="F256" s="5">
        <v>40</v>
      </c>
      <c r="G256" s="5">
        <v>9.2</v>
      </c>
      <c r="H256" s="5">
        <v>89.2</v>
      </c>
      <c r="I256" s="4" t="s">
        <v>24</v>
      </c>
      <c r="J256" s="4">
        <v>2</v>
      </c>
    </row>
    <row r="257" spans="1:10" s="3" customFormat="1" ht="35.25" customHeight="1">
      <c r="A257" s="4" t="s">
        <v>33</v>
      </c>
      <c r="B257" s="4">
        <v>1</v>
      </c>
      <c r="C257" s="4" t="str">
        <f>"黄媛"</f>
        <v>黄媛</v>
      </c>
      <c r="D257" s="5"/>
      <c r="E257" s="5"/>
      <c r="F257" s="5"/>
      <c r="G257" s="5"/>
      <c r="H257" s="5" t="s">
        <v>30</v>
      </c>
      <c r="I257" s="4" t="s">
        <v>24</v>
      </c>
      <c r="J257" s="4"/>
    </row>
    <row r="258" spans="1:10" s="3" customFormat="1" ht="35.25" customHeight="1">
      <c r="A258" s="4" t="s">
        <v>33</v>
      </c>
      <c r="B258" s="4">
        <v>2</v>
      </c>
      <c r="C258" s="4" t="str">
        <f>"张兰"</f>
        <v>张兰</v>
      </c>
      <c r="D258" s="5"/>
      <c r="E258" s="5"/>
      <c r="F258" s="5"/>
      <c r="G258" s="5"/>
      <c r="H258" s="5" t="s">
        <v>30</v>
      </c>
      <c r="I258" s="4" t="s">
        <v>24</v>
      </c>
      <c r="J258" s="4"/>
    </row>
    <row r="259" spans="1:10" s="3" customFormat="1" ht="35.25" customHeight="1">
      <c r="A259" s="4" t="s">
        <v>33</v>
      </c>
      <c r="B259" s="4">
        <v>7</v>
      </c>
      <c r="C259" s="4" t="str">
        <f>"张淇"</f>
        <v>张淇</v>
      </c>
      <c r="D259" s="5">
        <v>18.2</v>
      </c>
      <c r="E259" s="5">
        <v>23</v>
      </c>
      <c r="F259" s="5">
        <v>40.8</v>
      </c>
      <c r="G259" s="5">
        <v>9.3</v>
      </c>
      <c r="H259" s="5">
        <v>91.3</v>
      </c>
      <c r="I259" s="4" t="s">
        <v>25</v>
      </c>
      <c r="J259" s="4">
        <v>1</v>
      </c>
    </row>
    <row r="260" spans="1:10" s="3" customFormat="1" ht="35.25" customHeight="1">
      <c r="A260" s="4" t="s">
        <v>33</v>
      </c>
      <c r="B260" s="4">
        <v>8</v>
      </c>
      <c r="C260" s="4" t="str">
        <f>"田梦瑶"</f>
        <v>田梦瑶</v>
      </c>
      <c r="D260" s="5">
        <v>17.7</v>
      </c>
      <c r="E260" s="5">
        <v>22.1</v>
      </c>
      <c r="F260" s="5">
        <v>39.9</v>
      </c>
      <c r="G260" s="5">
        <v>8.92</v>
      </c>
      <c r="H260" s="5">
        <v>88.62</v>
      </c>
      <c r="I260" s="4" t="s">
        <v>25</v>
      </c>
      <c r="J260" s="4">
        <v>2</v>
      </c>
    </row>
    <row r="261" spans="1:10" s="3" customFormat="1" ht="35.25" customHeight="1">
      <c r="A261" s="4" t="s">
        <v>33</v>
      </c>
      <c r="B261" s="4">
        <v>5</v>
      </c>
      <c r="C261" s="4" t="str">
        <f>"张伟"</f>
        <v>张伟</v>
      </c>
      <c r="D261" s="5">
        <v>17.6</v>
      </c>
      <c r="E261" s="5">
        <v>21.7</v>
      </c>
      <c r="F261" s="5">
        <v>39.6</v>
      </c>
      <c r="G261" s="5">
        <v>8.8</v>
      </c>
      <c r="H261" s="5">
        <v>87.7</v>
      </c>
      <c r="I261" s="4" t="s">
        <v>25</v>
      </c>
      <c r="J261" s="4">
        <v>3</v>
      </c>
    </row>
    <row r="262" spans="1:10" s="3" customFormat="1" ht="35.25" customHeight="1">
      <c r="A262" s="4" t="s">
        <v>33</v>
      </c>
      <c r="B262" s="4">
        <v>6</v>
      </c>
      <c r="C262" s="4" t="str">
        <f>"宋仕翠"</f>
        <v>宋仕翠</v>
      </c>
      <c r="D262" s="5">
        <v>17.7</v>
      </c>
      <c r="E262" s="5">
        <v>21.6</v>
      </c>
      <c r="F262" s="5">
        <v>38.4</v>
      </c>
      <c r="G262" s="5">
        <v>8.6</v>
      </c>
      <c r="H262" s="5">
        <v>86.3</v>
      </c>
      <c r="I262" s="4" t="s">
        <v>25</v>
      </c>
      <c r="J262" s="4">
        <v>4</v>
      </c>
    </row>
    <row r="263" spans="1:10" s="3" customFormat="1" ht="35.25" customHeight="1">
      <c r="A263" s="4" t="s">
        <v>33</v>
      </c>
      <c r="B263" s="4">
        <v>10</v>
      </c>
      <c r="C263" s="4" t="str">
        <f>"朱兴娟"</f>
        <v>朱兴娟</v>
      </c>
      <c r="D263" s="5">
        <v>18.5</v>
      </c>
      <c r="E263" s="5">
        <v>22.8</v>
      </c>
      <c r="F263" s="5">
        <v>41.5</v>
      </c>
      <c r="G263" s="5">
        <v>9.3</v>
      </c>
      <c r="H263" s="5">
        <v>92.1</v>
      </c>
      <c r="I263" s="4" t="s">
        <v>26</v>
      </c>
      <c r="J263" s="4">
        <v>1</v>
      </c>
    </row>
    <row r="264" spans="1:10" s="3" customFormat="1" ht="35.25" customHeight="1">
      <c r="A264" s="4" t="s">
        <v>33</v>
      </c>
      <c r="B264" s="4">
        <v>13</v>
      </c>
      <c r="C264" s="4" t="str">
        <f>"杨贞杏"</f>
        <v>杨贞杏</v>
      </c>
      <c r="D264" s="5">
        <v>18.1</v>
      </c>
      <c r="E264" s="5">
        <v>22.4</v>
      </c>
      <c r="F264" s="5">
        <v>41.4</v>
      </c>
      <c r="G264" s="5">
        <v>9</v>
      </c>
      <c r="H264" s="5">
        <v>90.9</v>
      </c>
      <c r="I264" s="4" t="s">
        <v>26</v>
      </c>
      <c r="J264" s="4">
        <v>2</v>
      </c>
    </row>
    <row r="265" spans="1:10" s="3" customFormat="1" ht="35.25" customHeight="1">
      <c r="A265" s="4" t="s">
        <v>33</v>
      </c>
      <c r="B265" s="4">
        <v>12</v>
      </c>
      <c r="C265" s="4" t="str">
        <f>"罗光春"</f>
        <v>罗光春</v>
      </c>
      <c r="D265" s="5">
        <v>18.2</v>
      </c>
      <c r="E265" s="5">
        <v>22.3</v>
      </c>
      <c r="F265" s="5">
        <v>41.42</v>
      </c>
      <c r="G265" s="5">
        <v>8.8</v>
      </c>
      <c r="H265" s="5">
        <v>90.72</v>
      </c>
      <c r="I265" s="4" t="s">
        <v>26</v>
      </c>
      <c r="J265" s="4">
        <v>3</v>
      </c>
    </row>
    <row r="266" spans="1:10" s="3" customFormat="1" ht="35.25" customHeight="1">
      <c r="A266" s="4" t="s">
        <v>33</v>
      </c>
      <c r="B266" s="4">
        <v>11</v>
      </c>
      <c r="C266" s="4" t="str">
        <f>"吴显丽"</f>
        <v>吴显丽</v>
      </c>
      <c r="D266" s="5">
        <v>18</v>
      </c>
      <c r="E266" s="5">
        <v>22.6</v>
      </c>
      <c r="F266" s="5">
        <v>40.7</v>
      </c>
      <c r="G266" s="5">
        <v>8.88</v>
      </c>
      <c r="H266" s="5">
        <v>90.18</v>
      </c>
      <c r="I266" s="4" t="s">
        <v>26</v>
      </c>
      <c r="J266" s="4">
        <v>4</v>
      </c>
    </row>
    <row r="267" spans="1:10" s="3" customFormat="1" ht="35.25" customHeight="1">
      <c r="A267" s="4" t="s">
        <v>33</v>
      </c>
      <c r="B267" s="4">
        <v>9</v>
      </c>
      <c r="C267" s="4" t="str">
        <f>"万崇雨"</f>
        <v>万崇雨</v>
      </c>
      <c r="D267" s="5">
        <v>17.9</v>
      </c>
      <c r="E267" s="5">
        <v>22.1</v>
      </c>
      <c r="F267" s="5">
        <v>39.9</v>
      </c>
      <c r="G267" s="5">
        <v>8.66</v>
      </c>
      <c r="H267" s="5">
        <v>88.56</v>
      </c>
      <c r="I267" s="4" t="s">
        <v>26</v>
      </c>
      <c r="J267" s="4">
        <v>5</v>
      </c>
    </row>
    <row r="268" spans="1:10" s="3" customFormat="1" ht="35.25" customHeight="1">
      <c r="A268" s="4" t="s">
        <v>33</v>
      </c>
      <c r="B268" s="4">
        <v>14</v>
      </c>
      <c r="C268" s="4" t="str">
        <f>"吴金瑶"</f>
        <v>吴金瑶</v>
      </c>
      <c r="D268" s="5">
        <v>18.5</v>
      </c>
      <c r="E268" s="5">
        <v>21.86</v>
      </c>
      <c r="F268" s="5">
        <v>41.06</v>
      </c>
      <c r="G268" s="5">
        <v>8.68</v>
      </c>
      <c r="H268" s="5">
        <v>90.1</v>
      </c>
      <c r="I268" s="4" t="s">
        <v>27</v>
      </c>
      <c r="J268" s="4">
        <v>1</v>
      </c>
    </row>
    <row r="269" spans="1:10" s="3" customFormat="1" ht="35.25" customHeight="1">
      <c r="A269" s="4" t="s">
        <v>33</v>
      </c>
      <c r="B269" s="4">
        <v>15</v>
      </c>
      <c r="C269" s="4" t="str">
        <f>"段周宏"</f>
        <v>段周宏</v>
      </c>
      <c r="D269" s="5">
        <v>17.3</v>
      </c>
      <c r="E269" s="5">
        <v>20.56</v>
      </c>
      <c r="F269" s="5">
        <v>39.16</v>
      </c>
      <c r="G269" s="5">
        <v>8.49</v>
      </c>
      <c r="H269" s="5">
        <v>85.51</v>
      </c>
      <c r="I269" s="4" t="s">
        <v>27</v>
      </c>
      <c r="J269" s="4">
        <v>2</v>
      </c>
    </row>
    <row r="270" spans="1:10" s="3" customFormat="1" ht="35.25" customHeight="1">
      <c r="A270" s="4" t="s">
        <v>33</v>
      </c>
      <c r="B270" s="4">
        <v>16</v>
      </c>
      <c r="C270" s="4" t="str">
        <f>"李超"</f>
        <v>李超</v>
      </c>
      <c r="D270" s="5"/>
      <c r="E270" s="5"/>
      <c r="F270" s="5"/>
      <c r="G270" s="5"/>
      <c r="H270" s="5" t="s">
        <v>30</v>
      </c>
      <c r="I270" s="4" t="s">
        <v>27</v>
      </c>
      <c r="J270" s="4"/>
    </row>
  </sheetData>
  <sheetProtection/>
  <mergeCells count="9">
    <mergeCell ref="A1:J1"/>
    <mergeCell ref="A2:J2"/>
    <mergeCell ref="C3:C4"/>
    <mergeCell ref="B3:B4"/>
    <mergeCell ref="A3:A4"/>
    <mergeCell ref="D3:G3"/>
    <mergeCell ref="H3:H4"/>
    <mergeCell ref="I3:I4"/>
    <mergeCell ref="J3:J4"/>
  </mergeCells>
  <printOptions/>
  <pageMargins left="0.5511811023622047" right="0.35433070866141736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2017-07-27T02:22:57Z</cp:lastPrinted>
  <dcterms:created xsi:type="dcterms:W3CDTF">2017-07-23T01:12:23Z</dcterms:created>
  <dcterms:modified xsi:type="dcterms:W3CDTF">2017-07-27T03:39:06Z</dcterms:modified>
  <cp:category/>
  <cp:version/>
  <cp:contentType/>
  <cp:contentStatus/>
</cp:coreProperties>
</file>